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1" activeTab="17"/>
  </bookViews>
  <sheets>
    <sheet name="Мира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7." sheetId="10" r:id="rId10"/>
    <sheet name="Строит.5" sheetId="11" r:id="rId11"/>
    <sheet name="9." sheetId="12" r:id="rId12"/>
    <sheet name="10." sheetId="13" r:id="rId13"/>
    <sheet name="8а" sheetId="14" r:id="rId14"/>
    <sheet name="8." sheetId="15" r:id="rId15"/>
    <sheet name="4." sheetId="16" r:id="rId16"/>
    <sheet name="2." sheetId="17" r:id="rId17"/>
    <sheet name="ИТОГО" sheetId="18" r:id="rId18"/>
    <sheet name="Лист1" sheetId="19" r:id="rId19"/>
  </sheets>
  <externalReferences>
    <externalReference r:id="rId22"/>
  </externalReferences>
  <definedNames>
    <definedName name="_xlnm.Print_Area" localSheetId="1">'2'!$A$1:$N$34</definedName>
    <definedName name="_xlnm.Print_Area" localSheetId="4">'5'!$A$1:$N$34</definedName>
    <definedName name="_xlnm.Print_Area" localSheetId="5">'6'!$A$1:$N$35</definedName>
  </definedNames>
  <calcPr fullCalcOnLoad="1"/>
</workbook>
</file>

<file path=xl/sharedStrings.xml><?xml version="1.0" encoding="utf-8"?>
<sst xmlns="http://schemas.openxmlformats.org/spreadsheetml/2006/main" count="695" uniqueCount="125">
  <si>
    <t>с.Щелкун ул.МИРА 1</t>
  </si>
  <si>
    <t>Начислено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</si>
  <si>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</si>
  <si>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</si>
  <si>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</si>
  <si>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</si>
  <si>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</si>
  <si>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</si>
  <si>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</si>
  <si>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</si>
  <si>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</si>
  <si>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</si>
  <si>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</si>
  <si>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</si>
  <si>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ИТОГО:</t>
  </si>
  <si>
    <t>Уплачено</t>
  </si>
  <si>
    <t>Затраты</t>
  </si>
  <si>
    <t>Расшифровка затрат:</t>
  </si>
  <si>
    <t>наименование</t>
  </si>
  <si>
    <t>Итого:</t>
  </si>
  <si>
    <t>Остаток ср-в</t>
  </si>
  <si>
    <t>с.Щелкун ул.МИРА 2</t>
  </si>
  <si>
    <t>Площадь обслуживаемая</t>
  </si>
  <si>
    <t>с.Щелкун ул.МИРА 6</t>
  </si>
  <si>
    <t>с.Щелкун ул.МИРА 9</t>
  </si>
  <si>
    <t>с.Щелкун ул.МИРА 3</t>
  </si>
  <si>
    <t>с.Щелкун ул.МИРА 4</t>
  </si>
  <si>
    <t>с.Щелкун ул.МИРА 5</t>
  </si>
  <si>
    <t>с.Щелкун ул.МИРА 7</t>
  </si>
  <si>
    <t>с.Щелкун ул.МИРА 8</t>
  </si>
  <si>
    <t>с.Щелкун ул.Строителей 5</t>
  </si>
  <si>
    <t>с.Щелкун ул.Строителей 7</t>
  </si>
  <si>
    <t>с.Щелкун ул.Строителей 9</t>
  </si>
  <si>
    <t>с.Щелкун ул.Строителей 10</t>
  </si>
  <si>
    <t>с.Щелкун ул.Строителей 8а</t>
  </si>
  <si>
    <t xml:space="preserve">с.Щелкун </t>
  </si>
  <si>
    <t>с.Щелкун Строителей 2</t>
  </si>
  <si>
    <t>с.Щелкун ул.Строителей 4</t>
  </si>
  <si>
    <t>с.Щелкун ул.Строителей 8</t>
  </si>
  <si>
    <t>Спец/одежда</t>
  </si>
  <si>
    <t>спец/одежда</t>
  </si>
  <si>
    <t>Спец. Одежда</t>
  </si>
  <si>
    <t>спец.одежда</t>
  </si>
  <si>
    <t xml:space="preserve">Спец.одежда </t>
  </si>
  <si>
    <t>Спец.одежда</t>
  </si>
  <si>
    <t xml:space="preserve">эл. Энергия </t>
  </si>
  <si>
    <t>эл. Энергия</t>
  </si>
  <si>
    <t>эл.энергия</t>
  </si>
  <si>
    <t xml:space="preserve">эл.энергия </t>
  </si>
  <si>
    <t xml:space="preserve">эл. энергия </t>
  </si>
  <si>
    <t>з/плата электрик</t>
  </si>
  <si>
    <t xml:space="preserve">з/плата  электрик </t>
  </si>
  <si>
    <t xml:space="preserve">з/плата дворник </t>
  </si>
  <si>
    <t>отчисления ЕСН</t>
  </si>
  <si>
    <t xml:space="preserve">з/плата электрик </t>
  </si>
  <si>
    <t>з/пл электрик</t>
  </si>
  <si>
    <t xml:space="preserve">з/пл дворник </t>
  </si>
  <si>
    <t>з/пл  электрик</t>
  </si>
  <si>
    <t xml:space="preserve">з/пл электрик </t>
  </si>
  <si>
    <t>тек.задолженность</t>
  </si>
  <si>
    <t>Тек.задолженность</t>
  </si>
  <si>
    <t xml:space="preserve">Тек.задолженность </t>
  </si>
  <si>
    <t>Материалы</t>
  </si>
  <si>
    <t>Эл.энергия</t>
  </si>
  <si>
    <t>З/пл дворник</t>
  </si>
  <si>
    <t>З/пл электрик</t>
  </si>
  <si>
    <t>Отчисления ЕСН</t>
  </si>
  <si>
    <t xml:space="preserve">материалы </t>
  </si>
  <si>
    <t>материалы</t>
  </si>
  <si>
    <t>Тек.зад-ность</t>
  </si>
  <si>
    <t>Материал</t>
  </si>
  <si>
    <t xml:space="preserve">Материалы </t>
  </si>
  <si>
    <t>ГСМ</t>
  </si>
  <si>
    <t>В т. ч. материалы</t>
  </si>
  <si>
    <t>В т.ч. з/плата</t>
  </si>
  <si>
    <t>з/плата дворника</t>
  </si>
  <si>
    <t>р/р квитанций</t>
  </si>
  <si>
    <t>нач.участка</t>
  </si>
  <si>
    <t>ЕСН</t>
  </si>
  <si>
    <t xml:space="preserve">р/р квитанций </t>
  </si>
  <si>
    <t xml:space="preserve">нач. участка </t>
  </si>
  <si>
    <t>нач. участка</t>
  </si>
  <si>
    <t>Sм3</t>
  </si>
  <si>
    <t>S* тариф</t>
  </si>
  <si>
    <t xml:space="preserve"> З-ты пер</t>
  </si>
  <si>
    <t>Строителе           2</t>
  </si>
  <si>
    <t>8А</t>
  </si>
  <si>
    <t>Итого Строит.</t>
  </si>
  <si>
    <t xml:space="preserve">Мира </t>
  </si>
  <si>
    <t>Итого Мира</t>
  </si>
  <si>
    <t xml:space="preserve">ИТОГОс.Щелк </t>
  </si>
  <si>
    <t>тар за год</t>
  </si>
  <si>
    <t xml:space="preserve"> З-ты пост</t>
  </si>
  <si>
    <t>итого з-ты</t>
  </si>
  <si>
    <t xml:space="preserve">Затраты по актам </t>
  </si>
  <si>
    <t>В т/ч ЕСН</t>
  </si>
  <si>
    <t>В т/ч эл.эн.</t>
  </si>
  <si>
    <t xml:space="preserve">Ремонт подъезда </t>
  </si>
  <si>
    <t>Рем. Подъездов</t>
  </si>
  <si>
    <t>з/пл Косвенные</t>
  </si>
  <si>
    <t>Отчисления ЕСН косв</t>
  </si>
  <si>
    <t>Всего:</t>
  </si>
  <si>
    <t xml:space="preserve">   з/п.косв.</t>
  </si>
  <si>
    <t xml:space="preserve">        косв.</t>
  </si>
  <si>
    <t xml:space="preserve">Ремонт подъездов </t>
  </si>
  <si>
    <t>Тех.обслуж. внутр.газопр</t>
  </si>
  <si>
    <t>Тех.обс. внутр.газопр</t>
  </si>
  <si>
    <t>ДМС</t>
  </si>
  <si>
    <t>Долг на 01,01,2012</t>
  </si>
  <si>
    <t xml:space="preserve">Затраты всего </t>
  </si>
  <si>
    <t xml:space="preserve">  (с учетом з/платы)</t>
  </si>
  <si>
    <t>Расшифровка материальных затрат:</t>
  </si>
  <si>
    <t>НДС на ТМЦ, ГСМ</t>
  </si>
  <si>
    <t>ИТОГО</t>
  </si>
  <si>
    <t>Отогрев труб  системы центрального водоснабжения</t>
  </si>
  <si>
    <t xml:space="preserve">Замена труб системы водоснабжения </t>
  </si>
  <si>
    <t>Окашивание придомовой территории</t>
  </si>
  <si>
    <t>Вырезка кустов</t>
  </si>
  <si>
    <t>на 01.01.2013</t>
  </si>
  <si>
    <t>Долг на 01.01.2012</t>
  </si>
  <si>
    <t>з/пл остальные</t>
  </si>
  <si>
    <t>Отчисления ЕСН остальн.</t>
  </si>
  <si>
    <t>Отчисления ЕСН ост.</t>
  </si>
  <si>
    <t>Сводная о расходах денежных средств по содержанию жилья за 2012г.</t>
  </si>
  <si>
    <t>Спавка о расходах денежных средств по содержанию жилья за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</si>
</sst>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34" borderId="10" xfId="0" applyFill="1" applyBorder="1" applyAlignment="1">
      <alignment/>
    </xf>
    <xf numFmtId="0" fontId="4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1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39" borderId="10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5" xfId="0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39" borderId="18" xfId="0" applyFont="1" applyFill="1" applyBorder="1" applyAlignment="1">
      <alignment/>
    </xf>
    <xf numFmtId="0" fontId="0" fillId="40" borderId="15" xfId="0" applyFill="1" applyBorder="1" applyAlignment="1">
      <alignment/>
    </xf>
    <xf numFmtId="0" fontId="1" fillId="41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4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17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19" borderId="10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44" borderId="10" xfId="0" applyFont="1" applyFill="1" applyBorder="1" applyAlignment="1">
      <alignment/>
    </xf>
    <xf numFmtId="0" fontId="1" fillId="45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42" fillId="46" borderId="13" xfId="0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1" fillId="41" borderId="15" xfId="0" applyNumberFormat="1" applyFont="1" applyFill="1" applyBorder="1" applyAlignment="1">
      <alignment/>
    </xf>
    <xf numFmtId="2" fontId="1" fillId="46" borderId="13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0" fontId="0" fillId="47" borderId="10" xfId="0" applyFill="1" applyBorder="1" applyAlignment="1">
      <alignment/>
    </xf>
    <xf numFmtId="0" fontId="1" fillId="42" borderId="16" xfId="0" applyFont="1" applyFill="1" applyBorder="1" applyAlignment="1">
      <alignment/>
    </xf>
    <xf numFmtId="0" fontId="0" fillId="4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1" fillId="46" borderId="13" xfId="0" applyFont="1" applyFill="1" applyBorder="1" applyAlignment="1">
      <alignment/>
    </xf>
    <xf numFmtId="0" fontId="0" fillId="46" borderId="13" xfId="0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0;&#1086;&#1087;&#1080;&#1103;%20&#1065;&#1077;&#1083;&#1082;&#1091;&#1085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ра1"/>
      <sheetName val="2"/>
      <sheetName val="3"/>
      <sheetName val="4"/>
      <sheetName val="5"/>
      <sheetName val="6"/>
      <sheetName val="7"/>
      <sheetName val="8"/>
      <sheetName val="9"/>
      <sheetName val="7."/>
      <sheetName val="Строит.5"/>
      <sheetName val="9."/>
      <sheetName val="10."/>
      <sheetName val="8а"/>
      <sheetName val="8."/>
      <sheetName val="4."/>
      <sheetName val="2."/>
      <sheetName val="ИТОГО"/>
      <sheetName val="Лист1"/>
    </sheetNames>
    <sheetDataSet>
      <sheetData sheetId="0">
        <row r="16">
          <cell r="N16">
            <v>11486.464999999938</v>
          </cell>
        </row>
      </sheetData>
      <sheetData sheetId="1">
        <row r="16">
          <cell r="N16">
            <v>4074.6890000000567</v>
          </cell>
        </row>
      </sheetData>
      <sheetData sheetId="2">
        <row r="16">
          <cell r="N16">
            <v>7926.789999999979</v>
          </cell>
        </row>
      </sheetData>
      <sheetData sheetId="3">
        <row r="16">
          <cell r="N16">
            <v>35552.56099999999</v>
          </cell>
        </row>
      </sheetData>
      <sheetData sheetId="4">
        <row r="16">
          <cell r="N16">
            <v>26736.591999999975</v>
          </cell>
        </row>
      </sheetData>
      <sheetData sheetId="5">
        <row r="16">
          <cell r="N16">
            <v>-161.00100000000384</v>
          </cell>
        </row>
      </sheetData>
      <sheetData sheetId="6">
        <row r="16">
          <cell r="N16">
            <v>14673.851999999984</v>
          </cell>
        </row>
      </sheetData>
      <sheetData sheetId="7">
        <row r="16">
          <cell r="N16">
            <v>941.464999999982</v>
          </cell>
        </row>
      </sheetData>
      <sheetData sheetId="8">
        <row r="16">
          <cell r="N16">
            <v>2303.189999999973</v>
          </cell>
        </row>
      </sheetData>
      <sheetData sheetId="9">
        <row r="16">
          <cell r="N16">
            <v>12485.436999999984</v>
          </cell>
        </row>
      </sheetData>
      <sheetData sheetId="10">
        <row r="16">
          <cell r="N16">
            <v>1952.6620000000403</v>
          </cell>
        </row>
      </sheetData>
      <sheetData sheetId="11">
        <row r="16">
          <cell r="N16">
            <v>4533.590000000011</v>
          </cell>
        </row>
      </sheetData>
      <sheetData sheetId="12">
        <row r="16">
          <cell r="N16">
            <v>64619.07829999997</v>
          </cell>
        </row>
      </sheetData>
      <sheetData sheetId="13">
        <row r="16">
          <cell r="N16">
            <v>6417.741300000016</v>
          </cell>
        </row>
      </sheetData>
      <sheetData sheetId="15">
        <row r="16">
          <cell r="N16">
            <v>3661.120800000006</v>
          </cell>
        </row>
      </sheetData>
      <sheetData sheetId="16">
        <row r="16">
          <cell r="N16">
            <v>22304.489999999998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</cols>
  <sheetData>
    <row r="1" ht="15.75">
      <c r="A1" s="79" t="s">
        <v>124</v>
      </c>
    </row>
    <row r="2" spans="1:7" ht="15">
      <c r="A2" s="2" t="s">
        <v>0</v>
      </c>
      <c r="D2" t="s">
        <v>22</v>
      </c>
      <c r="G2" s="13">
        <v>888</v>
      </c>
    </row>
    <row r="4" spans="1:4" ht="12.75">
      <c r="A4" t="s">
        <v>108</v>
      </c>
      <c r="C4" s="62">
        <f>'[1]Мира1'!$N$16</f>
        <v>11486.464999999938</v>
      </c>
      <c r="D4" s="56"/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v>8520.96</v>
      </c>
      <c r="C7" s="6">
        <v>8520.96</v>
      </c>
      <c r="D7" s="6">
        <v>8520.96</v>
      </c>
      <c r="E7" s="6">
        <v>8520.96</v>
      </c>
      <c r="F7" s="6">
        <v>8520.96</v>
      </c>
      <c r="G7" s="6">
        <v>8520.96</v>
      </c>
      <c r="H7" s="6">
        <v>8520.96</v>
      </c>
      <c r="I7" s="6">
        <v>8520.96</v>
      </c>
      <c r="J7" s="6">
        <v>8520.96</v>
      </c>
      <c r="K7" s="6">
        <v>8520.96</v>
      </c>
      <c r="L7" s="6">
        <v>8520.96</v>
      </c>
      <c r="M7" s="6">
        <v>8520.96</v>
      </c>
      <c r="N7" s="6">
        <f>SUM(B7:M7)</f>
        <v>102251.51999999996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>
        <v>7754.006</v>
      </c>
      <c r="C9" s="7">
        <v>9172.281</v>
      </c>
      <c r="D9" s="7">
        <v>6612.159</v>
      </c>
      <c r="E9" s="7">
        <v>9280.783</v>
      </c>
      <c r="F9" s="7">
        <v>6490.651</v>
      </c>
      <c r="G9" s="7">
        <v>8496.845</v>
      </c>
      <c r="H9" s="7">
        <v>6253.347</v>
      </c>
      <c r="I9" s="7">
        <v>12532.81</v>
      </c>
      <c r="J9" s="7">
        <v>6631.81</v>
      </c>
      <c r="K9" s="7">
        <v>7769.542</v>
      </c>
      <c r="L9" s="7">
        <v>7519.819</v>
      </c>
      <c r="M9" s="7">
        <v>8885.59</v>
      </c>
      <c r="N9" s="7">
        <f>SUM(B9:M9)</f>
        <v>97399.643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SUM(B34)</f>
        <v>13930.06</v>
      </c>
      <c r="C12" s="10">
        <f aca="true" t="shared" si="0" ref="C12:M12">C34</f>
        <v>7717.73</v>
      </c>
      <c r="D12" s="10">
        <f t="shared" si="0"/>
        <v>8643.04</v>
      </c>
      <c r="E12" s="10">
        <f t="shared" si="0"/>
        <v>8082.389999999999</v>
      </c>
      <c r="F12" s="10">
        <f t="shared" si="0"/>
        <v>9254.43</v>
      </c>
      <c r="G12" s="10">
        <f t="shared" si="0"/>
        <v>11784.19</v>
      </c>
      <c r="H12" s="10">
        <f t="shared" si="0"/>
        <v>17841.48</v>
      </c>
      <c r="I12" s="10">
        <f t="shared" si="0"/>
        <v>8498.189999999999</v>
      </c>
      <c r="J12" s="10">
        <f t="shared" si="0"/>
        <v>7418.78</v>
      </c>
      <c r="K12" s="10">
        <f t="shared" si="0"/>
        <v>8433.84</v>
      </c>
      <c r="L12" s="10">
        <f t="shared" si="0"/>
        <v>26426.88</v>
      </c>
      <c r="M12" s="10">
        <f t="shared" si="0"/>
        <v>9008.38</v>
      </c>
      <c r="N12" s="10">
        <f>SUM(B12:M12)</f>
        <v>137039.39</v>
      </c>
    </row>
    <row r="14" spans="1:14" ht="12.75">
      <c r="A14" s="11" t="s">
        <v>20</v>
      </c>
      <c r="B14" s="11">
        <f>B9-B12</f>
        <v>-6176.053999999999</v>
      </c>
      <c r="C14" s="11">
        <f aca="true" t="shared" si="1" ref="C14:N14">C9-C12</f>
        <v>1454.5510000000013</v>
      </c>
      <c r="D14" s="11">
        <f t="shared" si="1"/>
        <v>-2030.8810000000012</v>
      </c>
      <c r="E14" s="11">
        <f t="shared" si="1"/>
        <v>1198.393</v>
      </c>
      <c r="F14" s="11">
        <f t="shared" si="1"/>
        <v>-2763.7790000000005</v>
      </c>
      <c r="G14" s="11">
        <f t="shared" si="1"/>
        <v>-3287.345000000001</v>
      </c>
      <c r="H14" s="11">
        <f t="shared" si="1"/>
        <v>-11588.133</v>
      </c>
      <c r="I14" s="11">
        <f t="shared" si="1"/>
        <v>4034.620000000001</v>
      </c>
      <c r="J14" s="11">
        <f t="shared" si="1"/>
        <v>-786.9699999999993</v>
      </c>
      <c r="K14" s="11">
        <f t="shared" si="1"/>
        <v>-664.2979999999998</v>
      </c>
      <c r="L14" s="11">
        <f t="shared" si="1"/>
        <v>-18907.061</v>
      </c>
      <c r="M14" s="11">
        <f t="shared" si="1"/>
        <v>-122.78999999999905</v>
      </c>
      <c r="N14" s="11">
        <f t="shared" si="1"/>
        <v>-39639.74700000002</v>
      </c>
    </row>
    <row r="16" spans="1:14" ht="12.75">
      <c r="A16" s="26" t="s">
        <v>60</v>
      </c>
      <c r="B16" s="27">
        <f>C4+B7-B9</f>
        <v>12253.418999999936</v>
      </c>
      <c r="C16" s="26">
        <f aca="true" t="shared" si="2" ref="C16:M16">B16+C7-C9</f>
        <v>11602.097999999934</v>
      </c>
      <c r="D16" s="27">
        <f t="shared" si="2"/>
        <v>13510.898999999932</v>
      </c>
      <c r="E16" s="26">
        <f t="shared" si="2"/>
        <v>12751.075999999932</v>
      </c>
      <c r="F16" s="27">
        <f t="shared" si="2"/>
        <v>14781.384999999931</v>
      </c>
      <c r="G16" s="26">
        <f t="shared" si="2"/>
        <v>14805.499999999929</v>
      </c>
      <c r="H16" s="27">
        <f t="shared" si="2"/>
        <v>17073.112999999925</v>
      </c>
      <c r="I16" s="26">
        <f t="shared" si="2"/>
        <v>13061.262999999924</v>
      </c>
      <c r="J16" s="27">
        <f t="shared" si="2"/>
        <v>14950.412999999924</v>
      </c>
      <c r="K16" s="26">
        <f t="shared" si="2"/>
        <v>15701.830999999922</v>
      </c>
      <c r="L16" s="27">
        <f t="shared" si="2"/>
        <v>16702.97199999992</v>
      </c>
      <c r="M16" s="26">
        <f t="shared" si="2"/>
        <v>16338.34199999992</v>
      </c>
      <c r="N16" s="27">
        <f>C4+N7-N9</f>
        <v>16338.341999999902</v>
      </c>
    </row>
    <row r="17" ht="12.75">
      <c r="K17" s="1"/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39</v>
      </c>
      <c r="B21" s="3"/>
      <c r="C21" s="3">
        <v>60.59</v>
      </c>
      <c r="D21" s="3">
        <v>12.33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 aca="true" t="shared" si="3" ref="N21:N26">SUM(B21:M21)</f>
        <v>319.26</v>
      </c>
    </row>
    <row r="22" spans="1:14" ht="12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 t="shared" si="3"/>
        <v>0</v>
      </c>
    </row>
    <row r="23" spans="1:14" ht="12.75">
      <c r="A23" s="3" t="s">
        <v>56</v>
      </c>
      <c r="B23" s="3">
        <v>637.62</v>
      </c>
      <c r="C23" s="3">
        <v>637.62</v>
      </c>
      <c r="D23" s="3">
        <v>694.25</v>
      </c>
      <c r="E23" s="3">
        <v>637.62</v>
      </c>
      <c r="F23" s="3">
        <v>637.62</v>
      </c>
      <c r="G23" s="3">
        <v>637.62</v>
      </c>
      <c r="H23" s="3">
        <v>637.62</v>
      </c>
      <c r="I23" s="3">
        <v>637.62</v>
      </c>
      <c r="J23" s="3">
        <v>637.62</v>
      </c>
      <c r="K23" s="3">
        <v>637.62</v>
      </c>
      <c r="L23" s="3">
        <v>1243.66</v>
      </c>
      <c r="M23" s="3">
        <v>637.62</v>
      </c>
      <c r="N23" s="73">
        <f t="shared" si="3"/>
        <v>8314.11</v>
      </c>
    </row>
    <row r="24" spans="1:14" ht="12.75">
      <c r="A24" s="3" t="s">
        <v>57</v>
      </c>
      <c r="B24" s="3">
        <v>252.73</v>
      </c>
      <c r="C24" s="3">
        <v>347.5</v>
      </c>
      <c r="D24" s="3">
        <v>398.28</v>
      </c>
      <c r="E24" s="3">
        <v>331.7</v>
      </c>
      <c r="F24" s="3">
        <v>331.7</v>
      </c>
      <c r="G24" s="3">
        <v>315.91</v>
      </c>
      <c r="H24" s="3">
        <v>347.5</v>
      </c>
      <c r="I24" s="3">
        <v>363.29</v>
      </c>
      <c r="J24" s="3">
        <v>315.91</v>
      </c>
      <c r="K24" s="3">
        <v>363.29</v>
      </c>
      <c r="L24" s="3">
        <v>347.5</v>
      </c>
      <c r="M24" s="3">
        <v>331.7</v>
      </c>
      <c r="N24" s="73">
        <f t="shared" si="3"/>
        <v>4047.0099999999998</v>
      </c>
    </row>
    <row r="25" spans="1:14" ht="12.75">
      <c r="A25" s="3" t="s">
        <v>53</v>
      </c>
      <c r="B25" s="3">
        <v>782.09</v>
      </c>
      <c r="C25" s="3">
        <v>771.96</v>
      </c>
      <c r="D25" s="3">
        <v>829.68</v>
      </c>
      <c r="E25" s="3">
        <v>867.55</v>
      </c>
      <c r="F25" s="3">
        <v>744.66</v>
      </c>
      <c r="G25" s="3">
        <v>739.9</v>
      </c>
      <c r="H25" s="3">
        <v>3510.51</v>
      </c>
      <c r="I25" s="3">
        <v>1007.27</v>
      </c>
      <c r="J25" s="3">
        <v>698.51</v>
      </c>
      <c r="K25" s="3">
        <v>888.5</v>
      </c>
      <c r="L25" s="3">
        <v>950.69</v>
      </c>
      <c r="M25" s="3">
        <v>791.33</v>
      </c>
      <c r="N25" s="73">
        <f t="shared" si="3"/>
        <v>12582.65</v>
      </c>
    </row>
    <row r="26" spans="1:14" ht="12.75">
      <c r="A26" s="3" t="s">
        <v>70</v>
      </c>
      <c r="B26" s="3">
        <v>7180.46</v>
      </c>
      <c r="C26" s="3">
        <v>43.33</v>
      </c>
      <c r="D26" s="3"/>
      <c r="E26" s="3">
        <v>280</v>
      </c>
      <c r="F26" s="3">
        <v>1689.86</v>
      </c>
      <c r="G26" s="3">
        <v>4103.38</v>
      </c>
      <c r="H26" s="3"/>
      <c r="I26" s="3"/>
      <c r="J26" s="3">
        <v>22.32</v>
      </c>
      <c r="K26" s="3"/>
      <c r="L26" s="3">
        <v>17789.05</v>
      </c>
      <c r="M26" s="3">
        <v>513.08</v>
      </c>
      <c r="N26" s="73">
        <f t="shared" si="3"/>
        <v>31621.48</v>
      </c>
    </row>
    <row r="27" spans="1:14" ht="12.75">
      <c r="A27" s="3" t="s">
        <v>72</v>
      </c>
      <c r="B27" s="3"/>
      <c r="C27" s="3"/>
      <c r="D27" s="3">
        <v>44.13</v>
      </c>
      <c r="E27" s="3"/>
      <c r="F27" s="3">
        <v>55.05</v>
      </c>
      <c r="G27" s="3"/>
      <c r="H27" s="3"/>
      <c r="I27" s="3">
        <v>17.47</v>
      </c>
      <c r="J27" s="3"/>
      <c r="K27" s="3"/>
      <c r="L27" s="3"/>
      <c r="M27" s="3"/>
      <c r="N27" s="73">
        <f aca="true" t="shared" si="4" ref="N27:N34">SUM(B27:M27)</f>
        <v>116.65</v>
      </c>
    </row>
    <row r="28" spans="1:14" ht="12.75">
      <c r="A28" s="3" t="s">
        <v>77</v>
      </c>
      <c r="B28" s="3">
        <v>1566.35</v>
      </c>
      <c r="C28" s="3">
        <v>1437.1</v>
      </c>
      <c r="D28" s="3">
        <v>1520.89</v>
      </c>
      <c r="E28" s="3">
        <v>1769.49</v>
      </c>
      <c r="F28" s="3">
        <v>1362.56</v>
      </c>
      <c r="G28" s="3">
        <v>1362.56</v>
      </c>
      <c r="H28" s="3">
        <v>1506.09</v>
      </c>
      <c r="I28" s="3">
        <v>1988.09</v>
      </c>
      <c r="J28" s="3">
        <v>1226.42</v>
      </c>
      <c r="K28" s="3">
        <v>1808.13</v>
      </c>
      <c r="L28" s="3">
        <v>1423.85</v>
      </c>
      <c r="M28" s="3">
        <v>1517.08</v>
      </c>
      <c r="N28" s="73">
        <f t="shared" si="4"/>
        <v>18488.61</v>
      </c>
    </row>
    <row r="29" spans="1:14" ht="12.75">
      <c r="A29" s="3" t="s">
        <v>79</v>
      </c>
      <c r="B29" s="3">
        <v>132.99</v>
      </c>
      <c r="C29" s="3">
        <v>133.92</v>
      </c>
      <c r="D29" s="3">
        <v>133.88</v>
      </c>
      <c r="E29" s="3">
        <v>133.88</v>
      </c>
      <c r="F29" s="3">
        <v>133.88</v>
      </c>
      <c r="G29" s="3">
        <v>133.92</v>
      </c>
      <c r="H29" s="3">
        <v>132.99</v>
      </c>
      <c r="I29" s="3">
        <v>346.32</v>
      </c>
      <c r="J29" s="3">
        <v>132.99</v>
      </c>
      <c r="K29" s="3">
        <v>132.99</v>
      </c>
      <c r="L29" s="3">
        <v>132.99</v>
      </c>
      <c r="M29" s="3">
        <v>133.88</v>
      </c>
      <c r="N29" s="73">
        <f t="shared" si="4"/>
        <v>1814.63</v>
      </c>
    </row>
    <row r="30" spans="1:14" ht="12.75">
      <c r="A30" s="3" t="s">
        <v>120</v>
      </c>
      <c r="B30" s="3">
        <v>2594.33</v>
      </c>
      <c r="C30" s="3">
        <v>3291.64</v>
      </c>
      <c r="D30" s="3">
        <v>3739.83</v>
      </c>
      <c r="E30" s="3">
        <v>3110.46</v>
      </c>
      <c r="F30" s="3">
        <v>3292.45</v>
      </c>
      <c r="G30" s="3">
        <v>3439.76</v>
      </c>
      <c r="H30" s="3">
        <v>2069.46</v>
      </c>
      <c r="I30" s="3">
        <v>3166.56</v>
      </c>
      <c r="J30" s="3">
        <v>3359.39</v>
      </c>
      <c r="K30" s="3">
        <v>3527.05</v>
      </c>
      <c r="L30" s="3">
        <v>3365.85</v>
      </c>
      <c r="M30" s="3">
        <v>3329.97</v>
      </c>
      <c r="N30" s="73">
        <f t="shared" si="4"/>
        <v>38286.75</v>
      </c>
    </row>
    <row r="31" spans="1:14" ht="12.75">
      <c r="A31" s="3" t="s">
        <v>122</v>
      </c>
      <c r="B31" s="3">
        <v>783.49</v>
      </c>
      <c r="C31" s="3">
        <v>994.07</v>
      </c>
      <c r="D31" s="3">
        <v>1129.43</v>
      </c>
      <c r="E31" s="3">
        <v>939.36</v>
      </c>
      <c r="F31" s="3">
        <v>994.32</v>
      </c>
      <c r="G31" s="3">
        <v>1038.81</v>
      </c>
      <c r="H31" s="3">
        <v>624.98</v>
      </c>
      <c r="I31" s="3">
        <v>956.3</v>
      </c>
      <c r="J31" s="3">
        <v>1014.53</v>
      </c>
      <c r="K31" s="3">
        <v>1065.17</v>
      </c>
      <c r="L31" s="3">
        <v>1016.49</v>
      </c>
      <c r="M31" s="3">
        <v>1005.65</v>
      </c>
      <c r="N31" s="73">
        <f t="shared" si="4"/>
        <v>11562.599999999999</v>
      </c>
    </row>
    <row r="32" spans="1:14" ht="12.75">
      <c r="A32" s="3" t="s">
        <v>107</v>
      </c>
      <c r="B32" s="3"/>
      <c r="C32" s="3"/>
      <c r="D32" s="3">
        <v>140.34</v>
      </c>
      <c r="E32" s="3"/>
      <c r="F32" s="3"/>
      <c r="G32" s="3"/>
      <c r="H32" s="3"/>
      <c r="I32" s="3"/>
      <c r="J32" s="3"/>
      <c r="K32" s="3"/>
      <c r="L32" s="3"/>
      <c r="M32" s="3">
        <v>745.3</v>
      </c>
      <c r="N32" s="73">
        <f t="shared" si="4"/>
        <v>885.64</v>
      </c>
    </row>
    <row r="33" spans="1:14" ht="12.75">
      <c r="A33" s="3" t="s">
        <v>104</v>
      </c>
      <c r="B33" s="3"/>
      <c r="C33" s="3"/>
      <c r="D33" s="3"/>
      <c r="E33" s="3"/>
      <c r="F33" s="3"/>
      <c r="G33" s="3"/>
      <c r="H33" s="3">
        <v>9000</v>
      </c>
      <c r="I33" s="3"/>
      <c r="J33" s="3"/>
      <c r="K33" s="3"/>
      <c r="L33" s="3"/>
      <c r="M33" s="3"/>
      <c r="N33" s="73">
        <f t="shared" si="4"/>
        <v>9000</v>
      </c>
    </row>
    <row r="34" spans="1:14" ht="12.75">
      <c r="A34" s="73" t="s">
        <v>19</v>
      </c>
      <c r="B34" s="73">
        <f aca="true" t="shared" si="5" ref="B34:M34">SUM(B20:B33)</f>
        <v>13930.06</v>
      </c>
      <c r="C34" s="73">
        <f t="shared" si="5"/>
        <v>7717.73</v>
      </c>
      <c r="D34" s="73">
        <f t="shared" si="5"/>
        <v>8643.04</v>
      </c>
      <c r="E34" s="73">
        <f t="shared" si="5"/>
        <v>8082.389999999999</v>
      </c>
      <c r="F34" s="73">
        <f t="shared" si="5"/>
        <v>9254.43</v>
      </c>
      <c r="G34" s="73">
        <f t="shared" si="5"/>
        <v>11784.19</v>
      </c>
      <c r="H34" s="73">
        <f t="shared" si="5"/>
        <v>17841.48</v>
      </c>
      <c r="I34" s="73">
        <f t="shared" si="5"/>
        <v>8498.189999999999</v>
      </c>
      <c r="J34" s="73">
        <f t="shared" si="5"/>
        <v>7418.78</v>
      </c>
      <c r="K34" s="73">
        <f t="shared" si="5"/>
        <v>8433.84</v>
      </c>
      <c r="L34" s="73">
        <f t="shared" si="5"/>
        <v>26426.88</v>
      </c>
      <c r="M34" s="73">
        <f t="shared" si="5"/>
        <v>9008.38</v>
      </c>
      <c r="N34" s="73">
        <f t="shared" si="4"/>
        <v>137039.39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7109375" style="0" customWidth="1"/>
    <col min="14" max="14" width="9.7109375" style="0" customWidth="1"/>
  </cols>
  <sheetData>
    <row r="1" ht="15.75">
      <c r="A1" s="79" t="s">
        <v>124</v>
      </c>
    </row>
    <row r="2" spans="1:8" ht="15">
      <c r="A2" s="2" t="s">
        <v>31</v>
      </c>
      <c r="E2" t="s">
        <v>22</v>
      </c>
      <c r="H2" s="13">
        <v>455</v>
      </c>
    </row>
    <row r="4" spans="1:3" ht="12.75">
      <c r="A4" t="s">
        <v>108</v>
      </c>
      <c r="C4" s="12">
        <f>'[1]7.'!$N$16</f>
        <v>12485.436999999984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4">
        <v>4369.92</v>
      </c>
      <c r="C7" s="64">
        <v>4369.92</v>
      </c>
      <c r="D7" s="64">
        <v>4369.92</v>
      </c>
      <c r="E7" s="64">
        <v>4369.92</v>
      </c>
      <c r="F7" s="64">
        <v>4369.92</v>
      </c>
      <c r="G7" s="64">
        <v>4369.92</v>
      </c>
      <c r="H7" s="64">
        <v>4369.92</v>
      </c>
      <c r="I7" s="64">
        <v>4369.92</v>
      </c>
      <c r="J7" s="64">
        <v>4369.92</v>
      </c>
      <c r="K7" s="64">
        <v>4369.92</v>
      </c>
      <c r="L7" s="64">
        <v>4369.92</v>
      </c>
      <c r="M7" s="64">
        <v>4369.92</v>
      </c>
      <c r="N7" s="64">
        <f>SUM(B7:M7)</f>
        <v>52439.039999999986</v>
      </c>
    </row>
    <row r="8" spans="1:14" ht="12.75">
      <c r="A8" s="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>
      <c r="A9" s="7" t="s">
        <v>15</v>
      </c>
      <c r="B9" s="47">
        <v>3870.348</v>
      </c>
      <c r="C9" s="47">
        <v>3642.803</v>
      </c>
      <c r="D9" s="47">
        <v>4301.742</v>
      </c>
      <c r="E9" s="47">
        <v>3582.77</v>
      </c>
      <c r="F9" s="47">
        <v>4329.606</v>
      </c>
      <c r="G9" s="47">
        <v>3957.177</v>
      </c>
      <c r="H9" s="47">
        <v>3867.982</v>
      </c>
      <c r="I9" s="47">
        <v>3908.711</v>
      </c>
      <c r="J9" s="47">
        <v>3904.533</v>
      </c>
      <c r="K9" s="47">
        <v>3911.184</v>
      </c>
      <c r="L9" s="47">
        <v>3900.645</v>
      </c>
      <c r="M9" s="47">
        <v>3913.336</v>
      </c>
      <c r="N9" s="47">
        <f>SUM(B9:M9)</f>
        <v>47090.837</v>
      </c>
    </row>
    <row r="10" spans="1:14" ht="12.75">
      <c r="A10" s="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6"/>
    </row>
    <row r="11" spans="1:14" ht="12.75">
      <c r="A11" s="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7"/>
    </row>
    <row r="12" spans="1:14" ht="12.75">
      <c r="A12" s="10" t="s">
        <v>16</v>
      </c>
      <c r="B12" s="68">
        <f>B34</f>
        <v>4533.37</v>
      </c>
      <c r="C12" s="68">
        <f aca="true" t="shared" si="0" ref="C12:M12">C34</f>
        <v>5799.46</v>
      </c>
      <c r="D12" s="68">
        <f t="shared" si="0"/>
        <v>5230.82</v>
      </c>
      <c r="E12" s="68">
        <f t="shared" si="0"/>
        <v>4779.839999999999</v>
      </c>
      <c r="F12" s="68">
        <f t="shared" si="0"/>
        <v>4648.71</v>
      </c>
      <c r="G12" s="68">
        <f t="shared" si="0"/>
        <v>4878.150000000001</v>
      </c>
      <c r="H12" s="68">
        <f t="shared" si="0"/>
        <v>5809.86</v>
      </c>
      <c r="I12" s="68">
        <f t="shared" si="0"/>
        <v>4993.47</v>
      </c>
      <c r="J12" s="68">
        <f t="shared" si="0"/>
        <v>7628.610000000001</v>
      </c>
      <c r="K12" s="68">
        <f t="shared" si="0"/>
        <v>6180.66</v>
      </c>
      <c r="L12" s="68">
        <f t="shared" si="0"/>
        <v>5589.889999999999</v>
      </c>
      <c r="M12" s="68">
        <f t="shared" si="0"/>
        <v>5511.280000000001</v>
      </c>
      <c r="N12" s="68">
        <f>SUM(B12:M12)</f>
        <v>65584.12</v>
      </c>
    </row>
    <row r="13" spans="2:14" ht="12.7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11" t="s">
        <v>20</v>
      </c>
      <c r="B14" s="69">
        <f aca="true" t="shared" si="1" ref="B14:G14">B9-B12</f>
        <v>-663.0219999999999</v>
      </c>
      <c r="C14" s="69">
        <f t="shared" si="1"/>
        <v>-2156.657</v>
      </c>
      <c r="D14" s="69">
        <f t="shared" si="1"/>
        <v>-929.0779999999995</v>
      </c>
      <c r="E14" s="69">
        <f t="shared" si="1"/>
        <v>-1197.0699999999993</v>
      </c>
      <c r="F14" s="69">
        <f t="shared" si="1"/>
        <v>-319.10400000000027</v>
      </c>
      <c r="G14" s="69">
        <f t="shared" si="1"/>
        <v>-920.9730000000004</v>
      </c>
      <c r="H14" s="69">
        <f aca="true" t="shared" si="2" ref="H14:M14">H9-H12</f>
        <v>-1941.8779999999997</v>
      </c>
      <c r="I14" s="69">
        <f t="shared" si="2"/>
        <v>-1084.7590000000005</v>
      </c>
      <c r="J14" s="69">
        <f t="shared" si="2"/>
        <v>-3724.0770000000007</v>
      </c>
      <c r="K14" s="69">
        <f t="shared" si="2"/>
        <v>-2269.4759999999997</v>
      </c>
      <c r="L14" s="69">
        <f t="shared" si="2"/>
        <v>-1689.2449999999994</v>
      </c>
      <c r="M14" s="69">
        <f t="shared" si="2"/>
        <v>-1597.9440000000009</v>
      </c>
      <c r="N14" s="69">
        <f>SUM(B14:M14)</f>
        <v>-18493.283</v>
      </c>
    </row>
    <row r="15" spans="2:14" ht="12.7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>
      <c r="A16" s="26" t="s">
        <v>60</v>
      </c>
      <c r="B16" s="50">
        <f>C4+B7-B9</f>
        <v>12985.008999999982</v>
      </c>
      <c r="C16" s="70">
        <f aca="true" t="shared" si="3" ref="C16:H16">B16+C7-C9</f>
        <v>13712.125999999982</v>
      </c>
      <c r="D16" s="50">
        <f t="shared" si="3"/>
        <v>13780.30399999998</v>
      </c>
      <c r="E16" s="70">
        <f t="shared" si="3"/>
        <v>14567.45399999998</v>
      </c>
      <c r="F16" s="50">
        <f t="shared" si="3"/>
        <v>14607.767999999982</v>
      </c>
      <c r="G16" s="70">
        <f t="shared" si="3"/>
        <v>15020.51099999998</v>
      </c>
      <c r="H16" s="50">
        <f t="shared" si="3"/>
        <v>15522.448999999982</v>
      </c>
      <c r="I16" s="70">
        <f>H16+I7-I9</f>
        <v>15983.657999999985</v>
      </c>
      <c r="J16" s="50">
        <f>I16+J7-J9</f>
        <v>16449.044999999987</v>
      </c>
      <c r="K16" s="70">
        <f>J16+K7-K9</f>
        <v>16907.780999999988</v>
      </c>
      <c r="L16" s="50">
        <f>K16+L7-L9</f>
        <v>17377.055999999986</v>
      </c>
      <c r="M16" s="70">
        <f>L16+M7-M9</f>
        <v>17833.63999999999</v>
      </c>
      <c r="N16" s="50">
        <f>C4+N7-N9</f>
        <v>17833.63999999997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44</v>
      </c>
      <c r="B21" s="3"/>
      <c r="C21" s="3">
        <v>60.59</v>
      </c>
      <c r="D21" s="3">
        <v>12.33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319.26</v>
      </c>
    </row>
    <row r="22" spans="1:14" ht="12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 aca="true" t="shared" si="4" ref="N22:N34">SUM(B22:M22)</f>
        <v>0</v>
      </c>
    </row>
    <row r="23" spans="1:14" ht="12.75">
      <c r="A23" s="3" t="s">
        <v>52</v>
      </c>
      <c r="B23" s="3">
        <v>1147.7</v>
      </c>
      <c r="C23" s="3">
        <v>1503.14</v>
      </c>
      <c r="D23" s="3">
        <v>875.39</v>
      </c>
      <c r="E23" s="3">
        <v>803.99</v>
      </c>
      <c r="F23" s="3">
        <v>803.99</v>
      </c>
      <c r="G23" s="3">
        <v>803.99</v>
      </c>
      <c r="H23" s="3">
        <v>803.99</v>
      </c>
      <c r="I23" s="3">
        <v>803.99</v>
      </c>
      <c r="J23" s="3">
        <v>803.99</v>
      </c>
      <c r="K23" s="3">
        <v>1585.23</v>
      </c>
      <c r="L23" s="3">
        <v>803.99</v>
      </c>
      <c r="M23" s="3">
        <v>803.99</v>
      </c>
      <c r="N23" s="73">
        <f t="shared" si="4"/>
        <v>11543.38</v>
      </c>
    </row>
    <row r="24" spans="1:14" ht="12.75">
      <c r="A24" s="3" t="s">
        <v>54</v>
      </c>
      <c r="B24" s="3">
        <v>129.55</v>
      </c>
      <c r="C24" s="3">
        <v>178.13</v>
      </c>
      <c r="D24" s="3">
        <v>204.17</v>
      </c>
      <c r="E24" s="3">
        <v>170.03</v>
      </c>
      <c r="F24" s="3">
        <v>170.03</v>
      </c>
      <c r="G24" s="3">
        <v>161.94</v>
      </c>
      <c r="H24" s="3">
        <v>178.13</v>
      </c>
      <c r="I24" s="3">
        <v>186.23</v>
      </c>
      <c r="J24" s="3">
        <v>161.94</v>
      </c>
      <c r="K24" s="3">
        <v>186.23</v>
      </c>
      <c r="L24" s="3">
        <v>178.13</v>
      </c>
      <c r="M24" s="3">
        <v>170.03</v>
      </c>
      <c r="N24" s="73">
        <f t="shared" si="4"/>
        <v>2074.5400000000004</v>
      </c>
    </row>
    <row r="25" spans="1:14" ht="12.75">
      <c r="A25" s="3" t="s">
        <v>53</v>
      </c>
      <c r="B25" s="3">
        <v>648.8</v>
      </c>
      <c r="C25" s="3">
        <v>750.95</v>
      </c>
      <c r="D25" s="3">
        <v>582.2</v>
      </c>
      <c r="E25" s="3">
        <v>588.81</v>
      </c>
      <c r="F25" s="3">
        <v>525.82</v>
      </c>
      <c r="G25" s="3">
        <v>523.38</v>
      </c>
      <c r="H25" s="3">
        <v>550.34</v>
      </c>
      <c r="I25" s="3">
        <v>660.43</v>
      </c>
      <c r="J25" s="3">
        <v>502.16</v>
      </c>
      <c r="K25" s="3">
        <v>835.48</v>
      </c>
      <c r="L25" s="3">
        <v>537.61</v>
      </c>
      <c r="M25" s="3">
        <v>549.74</v>
      </c>
      <c r="N25" s="73">
        <f t="shared" si="4"/>
        <v>7255.72</v>
      </c>
    </row>
    <row r="26" spans="1:14" ht="12.75">
      <c r="A26" s="3" t="s">
        <v>67</v>
      </c>
      <c r="B26" s="3">
        <v>4.7</v>
      </c>
      <c r="C26" s="3">
        <v>304.4</v>
      </c>
      <c r="D26" s="3"/>
      <c r="E26" s="3">
        <v>153</v>
      </c>
      <c r="F26" s="3">
        <v>172</v>
      </c>
      <c r="G26" s="3">
        <v>205</v>
      </c>
      <c r="H26" s="3">
        <v>2000</v>
      </c>
      <c r="I26" s="3"/>
      <c r="J26" s="3">
        <v>3210.46</v>
      </c>
      <c r="K26" s="3">
        <v>213.56</v>
      </c>
      <c r="L26" s="3">
        <v>868.87</v>
      </c>
      <c r="M26" s="3">
        <v>533.89</v>
      </c>
      <c r="N26" s="73">
        <f>SUM(B26:M26)</f>
        <v>7665.88</v>
      </c>
    </row>
    <row r="27" spans="1:14" ht="12.75">
      <c r="A27" s="3" t="s">
        <v>72</v>
      </c>
      <c r="B27" s="3"/>
      <c r="C27" s="3"/>
      <c r="D27" s="3">
        <v>140.49</v>
      </c>
      <c r="E27" s="3"/>
      <c r="F27" s="3"/>
      <c r="G27" s="3">
        <v>108.63</v>
      </c>
      <c r="H27" s="3">
        <v>43.66</v>
      </c>
      <c r="I27" s="3">
        <v>17.47</v>
      </c>
      <c r="J27" s="3"/>
      <c r="K27" s="3"/>
      <c r="L27" s="3"/>
      <c r="M27" s="3"/>
      <c r="N27" s="73">
        <f t="shared" si="4"/>
        <v>310.25</v>
      </c>
    </row>
    <row r="28" spans="1:14" ht="12.75">
      <c r="A28" s="3" t="s">
        <v>77</v>
      </c>
      <c r="B28" s="3">
        <v>802.93</v>
      </c>
      <c r="C28" s="3">
        <v>736.68</v>
      </c>
      <c r="D28" s="3">
        <v>779.63</v>
      </c>
      <c r="E28" s="3">
        <v>907.06</v>
      </c>
      <c r="F28" s="3">
        <v>698.46</v>
      </c>
      <c r="G28" s="3">
        <v>698.46</v>
      </c>
      <c r="H28" s="3">
        <v>772.04</v>
      </c>
      <c r="I28" s="3">
        <v>1019.12</v>
      </c>
      <c r="J28" s="3">
        <v>628.68</v>
      </c>
      <c r="K28" s="3">
        <v>926.87</v>
      </c>
      <c r="L28" s="3">
        <v>729.88</v>
      </c>
      <c r="M28" s="3">
        <v>777.68</v>
      </c>
      <c r="N28" s="73">
        <f t="shared" si="4"/>
        <v>9477.49</v>
      </c>
    </row>
    <row r="29" spans="1:14" ht="12.75">
      <c r="A29" s="3" t="s">
        <v>76</v>
      </c>
      <c r="B29" s="3">
        <v>68.17</v>
      </c>
      <c r="C29" s="3">
        <v>68.65</v>
      </c>
      <c r="D29" s="3">
        <v>68.63</v>
      </c>
      <c r="E29" s="3">
        <v>68.63</v>
      </c>
      <c r="F29" s="3">
        <v>68.63</v>
      </c>
      <c r="G29" s="3">
        <v>68.65</v>
      </c>
      <c r="H29" s="3">
        <v>68.17</v>
      </c>
      <c r="I29" s="3">
        <v>177.53</v>
      </c>
      <c r="J29" s="3">
        <v>68.17</v>
      </c>
      <c r="K29" s="3">
        <v>68.17</v>
      </c>
      <c r="L29" s="3">
        <v>68.17</v>
      </c>
      <c r="M29" s="3">
        <v>68.63</v>
      </c>
      <c r="N29" s="73">
        <f t="shared" si="4"/>
        <v>930.1999999999999</v>
      </c>
    </row>
    <row r="30" spans="1:14" ht="12.75">
      <c r="A30" s="3" t="s">
        <v>120</v>
      </c>
      <c r="B30" s="3">
        <v>1329.89</v>
      </c>
      <c r="C30" s="3">
        <v>1687.34</v>
      </c>
      <c r="D30" s="3">
        <v>1917.08</v>
      </c>
      <c r="E30" s="3">
        <v>1594.46</v>
      </c>
      <c r="F30" s="3">
        <v>1687.75</v>
      </c>
      <c r="G30" s="3">
        <v>1763.26</v>
      </c>
      <c r="H30" s="3">
        <v>1060.83</v>
      </c>
      <c r="I30" s="3">
        <v>1623.22</v>
      </c>
      <c r="J30" s="3">
        <v>1722.06</v>
      </c>
      <c r="K30" s="3">
        <v>1808.01</v>
      </c>
      <c r="L30" s="3">
        <v>1725.38</v>
      </c>
      <c r="M30" s="3">
        <v>1706.99</v>
      </c>
      <c r="N30" s="73">
        <f t="shared" si="4"/>
        <v>19626.27</v>
      </c>
    </row>
    <row r="31" spans="1:14" ht="12.75">
      <c r="A31" s="3" t="s">
        <v>122</v>
      </c>
      <c r="B31" s="3">
        <v>401.63</v>
      </c>
      <c r="C31" s="3">
        <v>509.58</v>
      </c>
      <c r="D31" s="3">
        <v>578.96</v>
      </c>
      <c r="E31" s="3">
        <v>481.53</v>
      </c>
      <c r="F31" s="3">
        <v>509.7</v>
      </c>
      <c r="G31" s="3">
        <v>532.51</v>
      </c>
      <c r="H31" s="3">
        <v>320.37</v>
      </c>
      <c r="I31" s="3">
        <v>490.21</v>
      </c>
      <c r="J31" s="3">
        <v>520.06</v>
      </c>
      <c r="K31" s="3">
        <v>546.02</v>
      </c>
      <c r="L31" s="3">
        <v>521.06</v>
      </c>
      <c r="M31" s="3">
        <v>515.51</v>
      </c>
      <c r="N31" s="73">
        <f t="shared" si="4"/>
        <v>5927.139999999999</v>
      </c>
    </row>
    <row r="32" spans="1:14" ht="12.75">
      <c r="A32" s="3" t="s">
        <v>97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3">
        <f t="shared" si="4"/>
        <v>0</v>
      </c>
    </row>
    <row r="33" spans="1:14" ht="12.75">
      <c r="A33" s="3" t="s">
        <v>107</v>
      </c>
      <c r="B33" s="3"/>
      <c r="C33" s="3"/>
      <c r="D33" s="3">
        <v>71.94</v>
      </c>
      <c r="E33" s="3"/>
      <c r="F33" s="3"/>
      <c r="G33" s="3"/>
      <c r="H33" s="3"/>
      <c r="I33" s="3"/>
      <c r="J33" s="3"/>
      <c r="K33" s="3"/>
      <c r="L33" s="3"/>
      <c r="M33" s="3">
        <v>382.05</v>
      </c>
      <c r="N33" s="73">
        <f t="shared" si="4"/>
        <v>453.99</v>
      </c>
    </row>
    <row r="34" spans="1:14" ht="12.75">
      <c r="A34" s="73" t="s">
        <v>19</v>
      </c>
      <c r="B34" s="73">
        <f>SUM(B21:B33)</f>
        <v>4533.37</v>
      </c>
      <c r="C34" s="73">
        <f aca="true" t="shared" si="5" ref="C34:J34">SUM(C20:C33)</f>
        <v>5799.46</v>
      </c>
      <c r="D34" s="73">
        <f t="shared" si="5"/>
        <v>5230.82</v>
      </c>
      <c r="E34" s="73">
        <f t="shared" si="5"/>
        <v>4779.839999999999</v>
      </c>
      <c r="F34" s="73">
        <f t="shared" si="5"/>
        <v>4648.71</v>
      </c>
      <c r="G34" s="73">
        <f t="shared" si="5"/>
        <v>4878.150000000001</v>
      </c>
      <c r="H34" s="73">
        <f t="shared" si="5"/>
        <v>5809.86</v>
      </c>
      <c r="I34" s="73">
        <f t="shared" si="5"/>
        <v>4993.47</v>
      </c>
      <c r="J34" s="73">
        <f t="shared" si="5"/>
        <v>7628.610000000001</v>
      </c>
      <c r="K34" s="73">
        <f>SUM(K21:K33)</f>
        <v>6180.66</v>
      </c>
      <c r="L34" s="73">
        <f>SUM(L20:L33)</f>
        <v>5589.889999999999</v>
      </c>
      <c r="M34" s="73">
        <f>SUM(M20:M33)</f>
        <v>5511.280000000001</v>
      </c>
      <c r="N34" s="73">
        <f t="shared" si="4"/>
        <v>65584.12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14" max="14" width="10.28125" style="0" customWidth="1"/>
  </cols>
  <sheetData>
    <row r="1" ht="15.75">
      <c r="A1" s="79" t="s">
        <v>124</v>
      </c>
    </row>
    <row r="2" spans="1:8" ht="15">
      <c r="A2" s="2" t="s">
        <v>30</v>
      </c>
      <c r="E2" t="s">
        <v>22</v>
      </c>
      <c r="H2" s="13">
        <v>1193</v>
      </c>
    </row>
    <row r="4" spans="1:3" ht="12.75">
      <c r="A4" t="s">
        <v>108</v>
      </c>
      <c r="C4" s="62">
        <f>'[1]Строит.5'!$N$16</f>
        <v>1952.6620000000403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v>11450.88</v>
      </c>
      <c r="C7" s="6">
        <v>11450.88</v>
      </c>
      <c r="D7" s="6">
        <v>11450.88</v>
      </c>
      <c r="E7" s="6">
        <v>11450.88</v>
      </c>
      <c r="F7" s="6">
        <v>11450.88</v>
      </c>
      <c r="G7" s="6">
        <v>11450.88</v>
      </c>
      <c r="H7" s="6">
        <v>11450.88</v>
      </c>
      <c r="I7" s="6">
        <v>11450.88</v>
      </c>
      <c r="J7" s="6">
        <v>11450.88</v>
      </c>
      <c r="K7" s="6">
        <v>11450.88</v>
      </c>
      <c r="L7" s="6">
        <v>11450.88</v>
      </c>
      <c r="M7" s="6">
        <v>11450.88</v>
      </c>
      <c r="N7" s="6">
        <f>SUM(B7:M7)</f>
        <v>137410.56000000003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>
        <v>13278.86</v>
      </c>
      <c r="C9" s="7">
        <v>10708.08</v>
      </c>
      <c r="D9" s="7">
        <v>10906.44</v>
      </c>
      <c r="E9" s="7">
        <v>11609.33</v>
      </c>
      <c r="F9" s="7">
        <v>11992.6</v>
      </c>
      <c r="G9" s="7">
        <v>10412.65</v>
      </c>
      <c r="H9" s="7">
        <v>10973.62</v>
      </c>
      <c r="I9" s="7">
        <v>11247.12</v>
      </c>
      <c r="J9" s="7">
        <v>9853.669</v>
      </c>
      <c r="K9" s="7">
        <v>13868.33</v>
      </c>
      <c r="L9" s="7">
        <v>10792.78</v>
      </c>
      <c r="M9" s="7">
        <v>10143.03</v>
      </c>
      <c r="N9" s="7">
        <f>SUM(B9:M9)</f>
        <v>135786.509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SUM(B34)</f>
        <v>12971.55</v>
      </c>
      <c r="C12" s="10">
        <f aca="true" t="shared" si="0" ref="C12:M12">C34</f>
        <v>14469.070000000002</v>
      </c>
      <c r="D12" s="10">
        <f t="shared" si="0"/>
        <v>13529.1</v>
      </c>
      <c r="E12" s="10">
        <f t="shared" si="0"/>
        <v>12104.14</v>
      </c>
      <c r="F12" s="10">
        <f t="shared" si="0"/>
        <v>15990.740000000002</v>
      </c>
      <c r="G12" s="10">
        <f t="shared" si="0"/>
        <v>12049.46</v>
      </c>
      <c r="H12" s="10">
        <f t="shared" si="0"/>
        <v>9892.62</v>
      </c>
      <c r="I12" s="10">
        <f t="shared" si="0"/>
        <v>13031.77</v>
      </c>
      <c r="J12" s="10">
        <f t="shared" si="0"/>
        <v>11581.62</v>
      </c>
      <c r="K12" s="10">
        <f t="shared" si="0"/>
        <v>15618.15</v>
      </c>
      <c r="L12" s="10">
        <f t="shared" si="0"/>
        <v>12169.13</v>
      </c>
      <c r="M12" s="10">
        <f t="shared" si="0"/>
        <v>13038.19</v>
      </c>
      <c r="N12" s="10">
        <f>SUM(B12:M12)</f>
        <v>156445.54</v>
      </c>
    </row>
    <row r="14" spans="1:14" ht="12.75">
      <c r="A14" s="11" t="s">
        <v>20</v>
      </c>
      <c r="B14" s="11">
        <f aca="true" t="shared" si="1" ref="B14:G14">B9-B12</f>
        <v>307.3100000000013</v>
      </c>
      <c r="C14" s="11">
        <f t="shared" si="1"/>
        <v>-3760.9900000000016</v>
      </c>
      <c r="D14" s="11">
        <f t="shared" si="1"/>
        <v>-2622.66</v>
      </c>
      <c r="E14" s="11">
        <f t="shared" si="1"/>
        <v>-494.8099999999995</v>
      </c>
      <c r="F14" s="11">
        <f t="shared" si="1"/>
        <v>-3998.1400000000012</v>
      </c>
      <c r="G14" s="11">
        <f t="shared" si="1"/>
        <v>-1636.8099999999995</v>
      </c>
      <c r="H14" s="11">
        <f aca="true" t="shared" si="2" ref="H14:M14">H9-H12</f>
        <v>1081</v>
      </c>
      <c r="I14" s="11">
        <f t="shared" si="2"/>
        <v>-1784.6499999999996</v>
      </c>
      <c r="J14" s="11">
        <f t="shared" si="2"/>
        <v>-1727.951000000001</v>
      </c>
      <c r="K14" s="11">
        <f t="shared" si="2"/>
        <v>-1749.8199999999997</v>
      </c>
      <c r="L14" s="11">
        <f t="shared" si="2"/>
        <v>-1376.3499999999985</v>
      </c>
      <c r="M14" s="11">
        <f t="shared" si="2"/>
        <v>-2895.16</v>
      </c>
      <c r="N14" s="11">
        <f>SUM(B14:M14)</f>
        <v>-20659.031</v>
      </c>
    </row>
    <row r="16" spans="1:14" ht="12.75">
      <c r="A16" s="26" t="s">
        <v>60</v>
      </c>
      <c r="B16" s="27">
        <f>C4+B7-B9</f>
        <v>124.6820000000389</v>
      </c>
      <c r="C16" s="26">
        <f aca="true" t="shared" si="3" ref="C16:H16">B16+C7-C9</f>
        <v>867.4820000000382</v>
      </c>
      <c r="D16" s="27">
        <f t="shared" si="3"/>
        <v>1411.9220000000369</v>
      </c>
      <c r="E16" s="26">
        <f t="shared" si="3"/>
        <v>1253.4720000000361</v>
      </c>
      <c r="F16" s="27">
        <f t="shared" si="3"/>
        <v>711.752000000035</v>
      </c>
      <c r="G16" s="26">
        <f t="shared" si="3"/>
        <v>1749.9820000000345</v>
      </c>
      <c r="H16" s="27">
        <f t="shared" si="3"/>
        <v>2227.242000000033</v>
      </c>
      <c r="I16" s="26">
        <f>H16+I7-I9</f>
        <v>2431.0020000000313</v>
      </c>
      <c r="J16" s="27">
        <f>I16+J7-J9</f>
        <v>4028.2130000000307</v>
      </c>
      <c r="K16" s="26">
        <f>J16+K7-K9</f>
        <v>1610.76300000003</v>
      </c>
      <c r="L16" s="27">
        <f>K16+L7-L9</f>
        <v>2268.8630000000285</v>
      </c>
      <c r="M16" s="26">
        <f>L16+M7-M9</f>
        <v>3576.713000000027</v>
      </c>
      <c r="N16" s="27">
        <f>C4+N7-N9</f>
        <v>3576.713000000076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44</v>
      </c>
      <c r="B21" s="3"/>
      <c r="C21" s="3">
        <v>60.59</v>
      </c>
      <c r="D21" s="3">
        <v>82.33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389.2600000000001</v>
      </c>
    </row>
    <row r="22" spans="1:14" ht="12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 aca="true" t="shared" si="4" ref="N22:N34">SUM(B22:M22)</f>
        <v>0</v>
      </c>
    </row>
    <row r="23" spans="1:14" ht="12.75">
      <c r="A23" s="3" t="s">
        <v>51</v>
      </c>
      <c r="B23" s="3">
        <v>339.47</v>
      </c>
      <c r="C23" s="3">
        <v>466.77</v>
      </c>
      <c r="D23" s="3">
        <v>534.99</v>
      </c>
      <c r="E23" s="3">
        <v>445.56</v>
      </c>
      <c r="F23" s="3">
        <v>445.56</v>
      </c>
      <c r="G23" s="3">
        <v>424.34</v>
      </c>
      <c r="H23" s="3">
        <v>466.77</v>
      </c>
      <c r="I23" s="3">
        <v>487.99</v>
      </c>
      <c r="J23" s="3">
        <v>424.34</v>
      </c>
      <c r="K23" s="3">
        <v>487.99</v>
      </c>
      <c r="L23" s="3">
        <v>466.77</v>
      </c>
      <c r="M23" s="3">
        <v>445.56</v>
      </c>
      <c r="N23" s="73">
        <f t="shared" si="4"/>
        <v>5436.11</v>
      </c>
    </row>
    <row r="24" spans="1:14" ht="12.75">
      <c r="A24" s="3" t="s">
        <v>52</v>
      </c>
      <c r="B24" s="3">
        <v>3007.41</v>
      </c>
      <c r="C24" s="3">
        <v>3938.8</v>
      </c>
      <c r="D24" s="3">
        <v>2293.85</v>
      </c>
      <c r="E24" s="3">
        <v>2106.76</v>
      </c>
      <c r="F24" s="3">
        <v>2106.76</v>
      </c>
      <c r="G24" s="3">
        <v>2106.76</v>
      </c>
      <c r="H24" s="3">
        <v>2106.76</v>
      </c>
      <c r="I24" s="3">
        <v>2106.76</v>
      </c>
      <c r="J24" s="3">
        <v>2106.76</v>
      </c>
      <c r="K24" s="3">
        <v>4153.91</v>
      </c>
      <c r="L24" s="3">
        <v>2106.76</v>
      </c>
      <c r="M24" s="3">
        <v>2106.76</v>
      </c>
      <c r="N24" s="73">
        <f t="shared" si="4"/>
        <v>30248.050000000003</v>
      </c>
    </row>
    <row r="25" spans="1:14" ht="12.75">
      <c r="A25" s="3" t="s">
        <v>53</v>
      </c>
      <c r="B25" s="3">
        <v>1700.11</v>
      </c>
      <c r="C25" s="3">
        <v>1967.79</v>
      </c>
      <c r="D25" s="3">
        <v>1525.58</v>
      </c>
      <c r="E25" s="3">
        <v>1542.92</v>
      </c>
      <c r="F25" s="3">
        <v>1377.84</v>
      </c>
      <c r="G25" s="3">
        <v>1371.46</v>
      </c>
      <c r="H25" s="3">
        <v>1442.13</v>
      </c>
      <c r="I25" s="3">
        <v>1730.59</v>
      </c>
      <c r="J25" s="3">
        <v>1315.85</v>
      </c>
      <c r="K25" s="3">
        <v>2189.29</v>
      </c>
      <c r="L25" s="3">
        <v>1408.76</v>
      </c>
      <c r="M25" s="3">
        <v>1440.53</v>
      </c>
      <c r="N25" s="73">
        <f t="shared" si="4"/>
        <v>19012.85</v>
      </c>
    </row>
    <row r="26" spans="1:14" ht="12.75">
      <c r="A26" s="3" t="s">
        <v>67</v>
      </c>
      <c r="B26" s="3">
        <v>1104.7</v>
      </c>
      <c r="C26" s="3">
        <v>168.1</v>
      </c>
      <c r="D26" s="3"/>
      <c r="E26" s="3"/>
      <c r="F26" s="3">
        <v>4280</v>
      </c>
      <c r="G26" s="3"/>
      <c r="H26" s="3"/>
      <c r="I26" s="3"/>
      <c r="J26" s="3">
        <v>22.32</v>
      </c>
      <c r="K26" s="3"/>
      <c r="L26" s="3">
        <v>52.28</v>
      </c>
      <c r="M26" s="3"/>
      <c r="N26" s="73">
        <f>SUM(B26:M26)</f>
        <v>5627.4</v>
      </c>
    </row>
    <row r="27" spans="1:14" ht="12.75">
      <c r="A27" s="3" t="s">
        <v>72</v>
      </c>
      <c r="B27" s="3"/>
      <c r="C27" s="3"/>
      <c r="D27" s="3">
        <v>140.49</v>
      </c>
      <c r="E27" s="3"/>
      <c r="F27" s="3"/>
      <c r="G27" s="3">
        <v>108.63</v>
      </c>
      <c r="H27" s="3">
        <v>43.66</v>
      </c>
      <c r="I27" s="3">
        <v>17.47</v>
      </c>
      <c r="J27" s="3"/>
      <c r="K27" s="3"/>
      <c r="L27" s="3"/>
      <c r="M27" s="3"/>
      <c r="N27" s="73">
        <f t="shared" si="4"/>
        <v>310.25</v>
      </c>
    </row>
    <row r="28" spans="1:14" ht="12.75">
      <c r="A28" s="3" t="s">
        <v>77</v>
      </c>
      <c r="B28" s="3">
        <v>2103.98</v>
      </c>
      <c r="C28" s="3">
        <v>1930.38</v>
      </c>
      <c r="D28" s="3">
        <v>2042.93</v>
      </c>
      <c r="E28" s="3">
        <v>2376.85</v>
      </c>
      <c r="F28" s="3">
        <v>1830.25</v>
      </c>
      <c r="G28" s="3">
        <v>1830.25</v>
      </c>
      <c r="H28" s="3">
        <v>2023.04</v>
      </c>
      <c r="I28" s="3">
        <v>2670.49</v>
      </c>
      <c r="J28" s="3">
        <v>1647.38</v>
      </c>
      <c r="K28" s="3">
        <v>2428.76</v>
      </c>
      <c r="L28" s="3">
        <v>1912.57</v>
      </c>
      <c r="M28" s="3">
        <v>2037.81</v>
      </c>
      <c r="N28" s="73">
        <f t="shared" si="4"/>
        <v>24834.69</v>
      </c>
    </row>
    <row r="29" spans="1:14" ht="12.75">
      <c r="A29" s="3" t="s">
        <v>79</v>
      </c>
      <c r="B29" s="3">
        <v>178.64</v>
      </c>
      <c r="C29" s="3">
        <v>179.89</v>
      </c>
      <c r="D29" s="3">
        <v>179.83</v>
      </c>
      <c r="E29" s="3">
        <v>179.83</v>
      </c>
      <c r="F29" s="3">
        <v>179.83</v>
      </c>
      <c r="G29" s="3">
        <v>179.89</v>
      </c>
      <c r="H29" s="3">
        <v>178.64</v>
      </c>
      <c r="I29" s="3">
        <v>465.19</v>
      </c>
      <c r="J29" s="3">
        <v>178.64</v>
      </c>
      <c r="K29" s="3">
        <v>178.64</v>
      </c>
      <c r="L29" s="3">
        <v>178.64</v>
      </c>
      <c r="M29" s="3">
        <v>179.83</v>
      </c>
      <c r="N29" s="73">
        <f t="shared" si="4"/>
        <v>2437.49</v>
      </c>
    </row>
    <row r="30" spans="1:14" ht="12.75">
      <c r="A30" s="3" t="s">
        <v>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3">
        <f t="shared" si="4"/>
        <v>0</v>
      </c>
    </row>
    <row r="31" spans="1:14" ht="12.75">
      <c r="A31" s="3" t="s">
        <v>120</v>
      </c>
      <c r="B31" s="3">
        <v>3484.82</v>
      </c>
      <c r="C31" s="3">
        <v>4421.47</v>
      </c>
      <c r="D31" s="3">
        <v>5023.5</v>
      </c>
      <c r="E31" s="3">
        <v>4178.1</v>
      </c>
      <c r="F31" s="3">
        <v>4422.56</v>
      </c>
      <c r="G31" s="3">
        <v>4620.43</v>
      </c>
      <c r="H31" s="3">
        <v>2779.79</v>
      </c>
      <c r="I31" s="3">
        <v>4253.46</v>
      </c>
      <c r="J31" s="3">
        <v>4512.47</v>
      </c>
      <c r="K31" s="3">
        <v>4737.69</v>
      </c>
      <c r="L31" s="3">
        <v>4521.16</v>
      </c>
      <c r="M31" s="3">
        <v>4472.97</v>
      </c>
      <c r="N31" s="73">
        <f t="shared" si="4"/>
        <v>51428.42000000001</v>
      </c>
    </row>
    <row r="32" spans="1:14" ht="12.75">
      <c r="A32" s="3" t="s">
        <v>122</v>
      </c>
      <c r="B32" s="3">
        <v>1052.42</v>
      </c>
      <c r="C32" s="3">
        <v>1335.28</v>
      </c>
      <c r="D32" s="3">
        <v>1517.1</v>
      </c>
      <c r="E32" s="3">
        <v>1261.79</v>
      </c>
      <c r="F32" s="3">
        <v>1335.61</v>
      </c>
      <c r="G32" s="3">
        <v>1395.37</v>
      </c>
      <c r="H32" s="3">
        <v>839.5</v>
      </c>
      <c r="I32" s="3">
        <v>1284.55</v>
      </c>
      <c r="J32" s="3">
        <v>1362.77</v>
      </c>
      <c r="K32" s="3">
        <v>1430.78</v>
      </c>
      <c r="L32" s="3">
        <v>1365.39</v>
      </c>
      <c r="M32" s="3">
        <v>1350.84</v>
      </c>
      <c r="N32" s="73">
        <f t="shared" si="4"/>
        <v>15531.4</v>
      </c>
    </row>
    <row r="33" spans="1:14" ht="12.75">
      <c r="A33" s="3" t="s">
        <v>107</v>
      </c>
      <c r="B33" s="3"/>
      <c r="C33" s="3"/>
      <c r="D33" s="3">
        <v>188.5</v>
      </c>
      <c r="E33" s="3"/>
      <c r="F33" s="3"/>
      <c r="G33" s="3"/>
      <c r="H33" s="3"/>
      <c r="I33" s="3"/>
      <c r="J33" s="3"/>
      <c r="K33" s="3"/>
      <c r="L33" s="3"/>
      <c r="M33" s="3">
        <v>1001.12</v>
      </c>
      <c r="N33" s="73">
        <f t="shared" si="4"/>
        <v>1189.62</v>
      </c>
    </row>
    <row r="34" spans="1:14" ht="12.75">
      <c r="A34" s="73" t="s">
        <v>19</v>
      </c>
      <c r="B34" s="73">
        <f>SUM(B21:B33)</f>
        <v>12971.55</v>
      </c>
      <c r="C34" s="73">
        <f aca="true" t="shared" si="5" ref="C34:M34">SUM(C20:C33)</f>
        <v>14469.070000000002</v>
      </c>
      <c r="D34" s="73">
        <f t="shared" si="5"/>
        <v>13529.1</v>
      </c>
      <c r="E34" s="73">
        <f t="shared" si="5"/>
        <v>12104.14</v>
      </c>
      <c r="F34" s="73">
        <f t="shared" si="5"/>
        <v>15990.740000000002</v>
      </c>
      <c r="G34" s="73">
        <f t="shared" si="5"/>
        <v>12049.46</v>
      </c>
      <c r="H34" s="73">
        <f t="shared" si="5"/>
        <v>9892.62</v>
      </c>
      <c r="I34" s="73">
        <f t="shared" si="5"/>
        <v>13031.77</v>
      </c>
      <c r="J34" s="73">
        <f t="shared" si="5"/>
        <v>11581.62</v>
      </c>
      <c r="K34" s="73">
        <f t="shared" si="5"/>
        <v>15618.15</v>
      </c>
      <c r="L34" s="73">
        <f t="shared" si="5"/>
        <v>12169.13</v>
      </c>
      <c r="M34" s="73">
        <f t="shared" si="5"/>
        <v>13038.19</v>
      </c>
      <c r="N34" s="73">
        <f t="shared" si="4"/>
        <v>156445.54</v>
      </c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</cols>
  <sheetData>
    <row r="1" ht="15.75">
      <c r="A1" s="79" t="s">
        <v>124</v>
      </c>
    </row>
    <row r="2" spans="1:8" ht="15">
      <c r="A2" s="2" t="s">
        <v>32</v>
      </c>
      <c r="E2" t="s">
        <v>22</v>
      </c>
      <c r="H2" s="13">
        <v>475</v>
      </c>
    </row>
    <row r="4" spans="1:3" ht="12.75">
      <c r="A4" t="s">
        <v>108</v>
      </c>
      <c r="C4" s="12">
        <f>'[1]9.'!$N$16</f>
        <v>4533.590000000011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v>4556.16</v>
      </c>
      <c r="C7" s="6">
        <v>4556.16</v>
      </c>
      <c r="D7" s="6">
        <v>4556.16</v>
      </c>
      <c r="E7" s="6">
        <v>4556.16</v>
      </c>
      <c r="F7" s="6">
        <v>4556.16</v>
      </c>
      <c r="G7" s="6">
        <v>4556.16</v>
      </c>
      <c r="H7" s="6">
        <v>4556.16</v>
      </c>
      <c r="I7" s="6">
        <v>4556.16</v>
      </c>
      <c r="J7" s="6">
        <v>4558.08</v>
      </c>
      <c r="K7" s="6">
        <v>4600.32</v>
      </c>
      <c r="L7" s="6">
        <v>4600.32</v>
      </c>
      <c r="M7" s="6">
        <v>4600.32</v>
      </c>
      <c r="N7" s="6">
        <f>SUM(B7:M7)</f>
        <v>54808.32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>
        <v>4527.889</v>
      </c>
      <c r="C9" s="7">
        <v>4165.22</v>
      </c>
      <c r="D9" s="7">
        <v>3722.574</v>
      </c>
      <c r="E9" s="7">
        <v>5075.729</v>
      </c>
      <c r="F9" s="7">
        <v>4331.013</v>
      </c>
      <c r="G9" s="7">
        <v>5563.954</v>
      </c>
      <c r="H9" s="7">
        <v>2972.77</v>
      </c>
      <c r="I9" s="7">
        <v>4924.022</v>
      </c>
      <c r="J9" s="7">
        <v>4528.751</v>
      </c>
      <c r="K9" s="7">
        <v>4593.155</v>
      </c>
      <c r="L9" s="7">
        <v>4201.485</v>
      </c>
      <c r="M9" s="7">
        <v>3468.228</v>
      </c>
      <c r="N9" s="7">
        <f>SUM(B9:M9)</f>
        <v>52074.79000000001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B34</f>
        <v>4726.37</v>
      </c>
      <c r="C12" s="10">
        <f aca="true" t="shared" si="0" ref="C12:M12">C34</f>
        <v>5894.76</v>
      </c>
      <c r="D12" s="10">
        <f t="shared" si="0"/>
        <v>5447.21</v>
      </c>
      <c r="E12" s="10">
        <f t="shared" si="0"/>
        <v>5133.64</v>
      </c>
      <c r="F12" s="10">
        <f t="shared" si="0"/>
        <v>9006.6</v>
      </c>
      <c r="G12" s="10">
        <f t="shared" si="0"/>
        <v>5078.82</v>
      </c>
      <c r="H12" s="10">
        <f t="shared" si="0"/>
        <v>3969.88</v>
      </c>
      <c r="I12" s="10">
        <f t="shared" si="0"/>
        <v>5319.880000000001</v>
      </c>
      <c r="J12" s="10">
        <f t="shared" si="0"/>
        <v>4845.299999999999</v>
      </c>
      <c r="K12" s="10">
        <f t="shared" si="0"/>
        <v>6220.95</v>
      </c>
      <c r="L12" s="10">
        <f t="shared" si="0"/>
        <v>4967.83</v>
      </c>
      <c r="M12" s="10">
        <f t="shared" si="0"/>
        <v>5189.389999999999</v>
      </c>
      <c r="N12" s="10">
        <f>SUM(B12:M12)</f>
        <v>65800.63</v>
      </c>
    </row>
    <row r="14" spans="1:14" ht="12.75">
      <c r="A14" s="11" t="s">
        <v>20</v>
      </c>
      <c r="B14" s="11">
        <f aca="true" t="shared" si="1" ref="B14:G14">B9-B12</f>
        <v>-198.48099999999977</v>
      </c>
      <c r="C14" s="11">
        <f t="shared" si="1"/>
        <v>-1729.54</v>
      </c>
      <c r="D14" s="11">
        <f t="shared" si="1"/>
        <v>-1724.636</v>
      </c>
      <c r="E14" s="11">
        <f t="shared" si="1"/>
        <v>-57.91100000000006</v>
      </c>
      <c r="F14" s="11">
        <f t="shared" si="1"/>
        <v>-4675.587</v>
      </c>
      <c r="G14" s="11">
        <f t="shared" si="1"/>
        <v>485.134</v>
      </c>
      <c r="H14" s="11">
        <f aca="true" t="shared" si="2" ref="H14:M14">H9-H12</f>
        <v>-997.1100000000001</v>
      </c>
      <c r="I14" s="11">
        <f t="shared" si="2"/>
        <v>-395.8580000000011</v>
      </c>
      <c r="J14" s="11">
        <f t="shared" si="2"/>
        <v>-316.54899999999907</v>
      </c>
      <c r="K14" s="11">
        <f t="shared" si="2"/>
        <v>-1627.795</v>
      </c>
      <c r="L14" s="11">
        <f t="shared" si="2"/>
        <v>-766.3450000000003</v>
      </c>
      <c r="M14" s="11">
        <f t="shared" si="2"/>
        <v>-1721.1619999999994</v>
      </c>
      <c r="N14" s="11">
        <f>SUM(B14:M14)</f>
        <v>-13725.84</v>
      </c>
    </row>
    <row r="16" spans="1:14" ht="12.75">
      <c r="A16" s="26" t="s">
        <v>60</v>
      </c>
      <c r="B16" s="27">
        <f>C4+B7-B9</f>
        <v>4561.861000000011</v>
      </c>
      <c r="C16" s="26">
        <f aca="true" t="shared" si="3" ref="C16:H16">B16+C7-C9</f>
        <v>4952.801000000011</v>
      </c>
      <c r="D16" s="27">
        <f t="shared" si="3"/>
        <v>5786.38700000001</v>
      </c>
      <c r="E16" s="26">
        <f t="shared" si="3"/>
        <v>5266.818000000009</v>
      </c>
      <c r="F16" s="27">
        <f t="shared" si="3"/>
        <v>5491.96500000001</v>
      </c>
      <c r="G16" s="26">
        <f t="shared" si="3"/>
        <v>4484.171000000011</v>
      </c>
      <c r="H16" s="27">
        <f t="shared" si="3"/>
        <v>6067.561000000011</v>
      </c>
      <c r="I16" s="26">
        <f>H16+I7-I9</f>
        <v>5699.6990000000105</v>
      </c>
      <c r="J16" s="27">
        <f>I16+J7-J9</f>
        <v>5729.028000000009</v>
      </c>
      <c r="K16" s="26">
        <f>J16+K7-K9</f>
        <v>5736.193000000009</v>
      </c>
      <c r="L16" s="27">
        <f>K16+L7-L9</f>
        <v>6135.02800000001</v>
      </c>
      <c r="M16" s="26">
        <f>L16+M7-M9</f>
        <v>7267.120000000009</v>
      </c>
      <c r="N16" s="27">
        <f>C4+N7-N9</f>
        <v>7267.120000000003</v>
      </c>
    </row>
    <row r="17" ht="12.75">
      <c r="L17" s="1"/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41</v>
      </c>
      <c r="B21" s="3"/>
      <c r="C21" s="3">
        <v>60.59</v>
      </c>
      <c r="D21" s="3">
        <v>12.33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319.26</v>
      </c>
    </row>
    <row r="22" spans="1:14" ht="12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>SUM(B22:M22)</f>
        <v>0</v>
      </c>
    </row>
    <row r="23" spans="1:14" ht="12.75">
      <c r="A23" s="3" t="s">
        <v>56</v>
      </c>
      <c r="B23" s="3">
        <v>1196.61</v>
      </c>
      <c r="C23" s="3">
        <v>1567.2</v>
      </c>
      <c r="D23" s="3">
        <v>912.69</v>
      </c>
      <c r="E23" s="3">
        <v>838.25</v>
      </c>
      <c r="F23" s="3">
        <v>838.25</v>
      </c>
      <c r="G23" s="3">
        <v>838.25</v>
      </c>
      <c r="H23" s="3">
        <v>838.25</v>
      </c>
      <c r="I23" s="3">
        <v>838.25</v>
      </c>
      <c r="J23" s="3">
        <v>838.25</v>
      </c>
      <c r="K23" s="3">
        <v>1652.79</v>
      </c>
      <c r="L23" s="3">
        <v>838.25</v>
      </c>
      <c r="M23" s="3">
        <v>838.25</v>
      </c>
      <c r="N23" s="73">
        <f aca="true" t="shared" si="4" ref="N23:N34">SUM(B23:M23)</f>
        <v>12035.29</v>
      </c>
    </row>
    <row r="24" spans="1:14" ht="12.75">
      <c r="A24" s="3" t="s">
        <v>55</v>
      </c>
      <c r="B24" s="3">
        <v>135.07</v>
      </c>
      <c r="C24" s="3">
        <v>185.72</v>
      </c>
      <c r="D24" s="3">
        <v>212.87</v>
      </c>
      <c r="E24" s="3">
        <v>177.28</v>
      </c>
      <c r="F24" s="3">
        <v>177.28</v>
      </c>
      <c r="G24" s="3">
        <v>168.84</v>
      </c>
      <c r="H24" s="3">
        <v>185.72</v>
      </c>
      <c r="I24" s="3">
        <v>194.17</v>
      </c>
      <c r="J24" s="3">
        <v>168.84</v>
      </c>
      <c r="K24" s="3">
        <v>194.17</v>
      </c>
      <c r="L24" s="3">
        <v>185.72</v>
      </c>
      <c r="M24" s="3">
        <v>177.28</v>
      </c>
      <c r="N24" s="73">
        <f t="shared" si="4"/>
        <v>2162.96</v>
      </c>
    </row>
    <row r="25" spans="1:14" ht="12.75">
      <c r="A25" s="3" t="s">
        <v>53</v>
      </c>
      <c r="B25" s="3">
        <v>676.45</v>
      </c>
      <c r="C25" s="3">
        <v>782.96</v>
      </c>
      <c r="D25" s="3">
        <v>607.01</v>
      </c>
      <c r="E25" s="3">
        <v>613.91</v>
      </c>
      <c r="F25" s="3">
        <v>548.23</v>
      </c>
      <c r="G25" s="3">
        <v>545.68</v>
      </c>
      <c r="H25" s="3">
        <v>573.81</v>
      </c>
      <c r="I25" s="3">
        <v>688.58</v>
      </c>
      <c r="J25" s="3">
        <v>523.56</v>
      </c>
      <c r="K25" s="3">
        <v>871.09</v>
      </c>
      <c r="L25" s="3">
        <v>560.53</v>
      </c>
      <c r="M25" s="3">
        <v>573.17</v>
      </c>
      <c r="N25" s="73">
        <f t="shared" si="4"/>
        <v>7564.979999999999</v>
      </c>
    </row>
    <row r="26" spans="1:14" ht="12.75">
      <c r="A26" s="3" t="s">
        <v>68</v>
      </c>
      <c r="B26" s="3">
        <v>4.7</v>
      </c>
      <c r="C26" s="3">
        <v>168.1</v>
      </c>
      <c r="D26" s="3"/>
      <c r="E26" s="3">
        <v>310.14</v>
      </c>
      <c r="F26" s="3">
        <v>4339.63</v>
      </c>
      <c r="G26" s="3">
        <v>211.67</v>
      </c>
      <c r="H26" s="3"/>
      <c r="I26" s="3">
        <v>115</v>
      </c>
      <c r="J26" s="3">
        <v>239.32</v>
      </c>
      <c r="K26" s="3"/>
      <c r="L26" s="3">
        <v>52.28</v>
      </c>
      <c r="M26" s="3"/>
      <c r="N26" s="73">
        <f>SUM(A26:M26)</f>
        <v>5440.839999999999</v>
      </c>
    </row>
    <row r="27" spans="1:14" ht="12.75">
      <c r="A27" s="3" t="s">
        <v>72</v>
      </c>
      <c r="B27" s="3"/>
      <c r="C27" s="3"/>
      <c r="D27" s="3">
        <v>140.49</v>
      </c>
      <c r="E27" s="3"/>
      <c r="F27" s="3"/>
      <c r="G27" s="3">
        <v>108.63</v>
      </c>
      <c r="H27" s="3">
        <v>43.68</v>
      </c>
      <c r="I27" s="3">
        <v>17.47</v>
      </c>
      <c r="J27" s="3"/>
      <c r="K27" s="3"/>
      <c r="L27" s="3"/>
      <c r="M27" s="3"/>
      <c r="N27" s="73">
        <f t="shared" si="4"/>
        <v>310.27</v>
      </c>
    </row>
    <row r="28" spans="1:14" ht="12.75">
      <c r="A28" s="3" t="s">
        <v>77</v>
      </c>
      <c r="B28" s="3">
        <v>837.15</v>
      </c>
      <c r="C28" s="3">
        <v>768.07</v>
      </c>
      <c r="D28" s="3">
        <v>812.85</v>
      </c>
      <c r="E28" s="3">
        <v>945.72</v>
      </c>
      <c r="F28" s="3">
        <v>728.23</v>
      </c>
      <c r="G28" s="3">
        <v>728.23</v>
      </c>
      <c r="H28" s="3">
        <v>804.94</v>
      </c>
      <c r="I28" s="3">
        <v>1062.55</v>
      </c>
      <c r="J28" s="3">
        <v>655.47</v>
      </c>
      <c r="K28" s="3">
        <v>966.37</v>
      </c>
      <c r="L28" s="3">
        <v>760.99</v>
      </c>
      <c r="M28" s="3">
        <v>810.82</v>
      </c>
      <c r="N28" s="73">
        <f t="shared" si="4"/>
        <v>9881.390000000001</v>
      </c>
    </row>
    <row r="29" spans="1:14" ht="12.75">
      <c r="A29" s="3" t="s">
        <v>76</v>
      </c>
      <c r="B29" s="3">
        <v>71.08</v>
      </c>
      <c r="C29" s="3">
        <v>71.58</v>
      </c>
      <c r="D29" s="3">
        <v>71.55</v>
      </c>
      <c r="E29" s="3">
        <v>71.55</v>
      </c>
      <c r="F29" s="3">
        <v>71.55</v>
      </c>
      <c r="G29" s="3">
        <v>71.58</v>
      </c>
      <c r="H29" s="3">
        <v>71.08</v>
      </c>
      <c r="I29" s="3">
        <v>185.09</v>
      </c>
      <c r="J29" s="3">
        <v>71.08</v>
      </c>
      <c r="K29" s="3">
        <v>71.08</v>
      </c>
      <c r="L29" s="3">
        <v>71.08</v>
      </c>
      <c r="M29" s="3">
        <v>71.55</v>
      </c>
      <c r="N29" s="73">
        <f t="shared" si="4"/>
        <v>969.85</v>
      </c>
    </row>
    <row r="30" spans="1:14" ht="12.75">
      <c r="A30" s="3" t="s">
        <v>97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3">
        <f t="shared" si="4"/>
        <v>0</v>
      </c>
    </row>
    <row r="31" spans="1:14" ht="12.75">
      <c r="A31" s="3" t="s">
        <v>120</v>
      </c>
      <c r="B31" s="3">
        <v>1386.57</v>
      </c>
      <c r="C31" s="3">
        <v>1759.25</v>
      </c>
      <c r="D31" s="3">
        <v>1998.79</v>
      </c>
      <c r="E31" s="3">
        <v>1662.41</v>
      </c>
      <c r="F31" s="3">
        <v>1759.68</v>
      </c>
      <c r="G31" s="3">
        <v>1838.41</v>
      </c>
      <c r="H31" s="3">
        <v>1106.04</v>
      </c>
      <c r="I31" s="3">
        <v>1692.4</v>
      </c>
      <c r="J31" s="3">
        <v>1795.46</v>
      </c>
      <c r="K31" s="3">
        <v>1885.07</v>
      </c>
      <c r="L31" s="3">
        <v>1798.91</v>
      </c>
      <c r="M31" s="3">
        <v>1779.74</v>
      </c>
      <c r="N31" s="73">
        <f t="shared" si="4"/>
        <v>20462.73</v>
      </c>
    </row>
    <row r="32" spans="1:14" ht="12.75">
      <c r="A32" s="3" t="s">
        <v>122</v>
      </c>
      <c r="B32" s="3">
        <v>418.74</v>
      </c>
      <c r="C32" s="3">
        <v>531.29</v>
      </c>
      <c r="D32" s="3">
        <v>603.63</v>
      </c>
      <c r="E32" s="3">
        <v>502.05</v>
      </c>
      <c r="F32" s="3">
        <v>531.42</v>
      </c>
      <c r="G32" s="3">
        <v>555.2</v>
      </c>
      <c r="H32" s="3">
        <v>334.03</v>
      </c>
      <c r="I32" s="3">
        <v>511.1</v>
      </c>
      <c r="J32" s="3">
        <v>542.23</v>
      </c>
      <c r="K32" s="3">
        <v>569.29</v>
      </c>
      <c r="L32" s="3">
        <v>543.27</v>
      </c>
      <c r="M32" s="3">
        <v>537.48</v>
      </c>
      <c r="N32" s="73">
        <f t="shared" si="4"/>
        <v>6179.73</v>
      </c>
    </row>
    <row r="33" spans="1:14" ht="12.75">
      <c r="A33" s="3" t="s">
        <v>107</v>
      </c>
      <c r="B33" s="3"/>
      <c r="C33" s="3"/>
      <c r="D33" s="3">
        <v>75</v>
      </c>
      <c r="E33" s="3"/>
      <c r="F33" s="3"/>
      <c r="G33" s="3"/>
      <c r="H33" s="3"/>
      <c r="I33" s="3"/>
      <c r="J33" s="3"/>
      <c r="K33" s="3"/>
      <c r="L33" s="3"/>
      <c r="M33" s="3">
        <v>398.33</v>
      </c>
      <c r="N33" s="73">
        <f t="shared" si="4"/>
        <v>473.33</v>
      </c>
    </row>
    <row r="34" spans="1:14" ht="12.75">
      <c r="A34" s="73" t="s">
        <v>19</v>
      </c>
      <c r="B34" s="73">
        <f aca="true" t="shared" si="5" ref="B34:M34">SUM(B20:B33)</f>
        <v>4726.37</v>
      </c>
      <c r="C34" s="73">
        <f t="shared" si="5"/>
        <v>5894.76</v>
      </c>
      <c r="D34" s="73">
        <f t="shared" si="5"/>
        <v>5447.21</v>
      </c>
      <c r="E34" s="73">
        <f t="shared" si="5"/>
        <v>5133.64</v>
      </c>
      <c r="F34" s="73">
        <f t="shared" si="5"/>
        <v>9006.6</v>
      </c>
      <c r="G34" s="73">
        <f t="shared" si="5"/>
        <v>5078.82</v>
      </c>
      <c r="H34" s="73">
        <f t="shared" si="5"/>
        <v>3969.88</v>
      </c>
      <c r="I34" s="73">
        <f t="shared" si="5"/>
        <v>5319.880000000001</v>
      </c>
      <c r="J34" s="73">
        <f t="shared" si="5"/>
        <v>4845.299999999999</v>
      </c>
      <c r="K34" s="73">
        <f t="shared" si="5"/>
        <v>6220.95</v>
      </c>
      <c r="L34" s="73">
        <f t="shared" si="5"/>
        <v>4967.83</v>
      </c>
      <c r="M34" s="73">
        <f t="shared" si="5"/>
        <v>5189.389999999999</v>
      </c>
      <c r="N34" s="73">
        <f t="shared" si="4"/>
        <v>65800.63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</cols>
  <sheetData>
    <row r="1" ht="15.75">
      <c r="A1" s="79" t="s">
        <v>124</v>
      </c>
    </row>
    <row r="2" spans="1:8" ht="15">
      <c r="A2" s="2" t="s">
        <v>33</v>
      </c>
      <c r="E2" t="s">
        <v>22</v>
      </c>
      <c r="H2" s="13">
        <v>380</v>
      </c>
    </row>
    <row r="4" spans="1:3" ht="12.75">
      <c r="A4" t="s">
        <v>108</v>
      </c>
      <c r="C4" s="12">
        <f>'[1]10.'!$N$16</f>
        <v>64619.07829999997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v>3649.92</v>
      </c>
      <c r="C7" s="6">
        <v>3649.92</v>
      </c>
      <c r="D7" s="6">
        <v>3649.92</v>
      </c>
      <c r="E7" s="6">
        <v>3649.92</v>
      </c>
      <c r="F7" s="6">
        <v>3649.92</v>
      </c>
      <c r="G7" s="6">
        <v>3649.92</v>
      </c>
      <c r="H7" s="6">
        <v>3649.92</v>
      </c>
      <c r="I7" s="6">
        <v>3649.92</v>
      </c>
      <c r="J7" s="6">
        <v>3649.92</v>
      </c>
      <c r="K7" s="6">
        <v>3649.92</v>
      </c>
      <c r="L7" s="6">
        <v>3649.92</v>
      </c>
      <c r="M7" s="6">
        <v>3649.92</v>
      </c>
      <c r="N7" s="6">
        <f>SUM(B7:M7)</f>
        <v>43799.039999999986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>
        <v>1827.581</v>
      </c>
      <c r="C9" s="7">
        <v>1304.04</v>
      </c>
      <c r="D9" s="7">
        <v>937.0603</v>
      </c>
      <c r="E9" s="7">
        <v>1743.116</v>
      </c>
      <c r="F9" s="7">
        <v>918.3455</v>
      </c>
      <c r="G9" s="7">
        <v>4706.092</v>
      </c>
      <c r="H9" s="7">
        <v>910.5803</v>
      </c>
      <c r="I9" s="7">
        <v>925.9087</v>
      </c>
      <c r="J9" s="7">
        <v>1250.744</v>
      </c>
      <c r="K9" s="7">
        <v>1087.074</v>
      </c>
      <c r="L9" s="7">
        <v>995.4323</v>
      </c>
      <c r="M9" s="7">
        <v>930.4046</v>
      </c>
      <c r="N9" s="7">
        <f>SUM(B9:M9)</f>
        <v>17536.3787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B33</f>
        <v>3787.21</v>
      </c>
      <c r="C12" s="10">
        <f aca="true" t="shared" si="0" ref="C12:M12">C33</f>
        <v>4767.759999999999</v>
      </c>
      <c r="D12" s="10">
        <f t="shared" si="0"/>
        <v>4394.28</v>
      </c>
      <c r="E12" s="10">
        <f t="shared" si="0"/>
        <v>3866.5400000000004</v>
      </c>
      <c r="F12" s="10">
        <f t="shared" si="0"/>
        <v>3913.1400000000003</v>
      </c>
      <c r="G12" s="10">
        <f t="shared" si="0"/>
        <v>3814.49</v>
      </c>
      <c r="H12" s="10">
        <f t="shared" si="0"/>
        <v>3147.7200000000003</v>
      </c>
      <c r="I12" s="10">
        <f t="shared" si="0"/>
        <v>4176.13</v>
      </c>
      <c r="J12" s="10">
        <f t="shared" si="0"/>
        <v>3714.36</v>
      </c>
      <c r="K12" s="10">
        <f t="shared" si="0"/>
        <v>4985.79</v>
      </c>
      <c r="L12" s="10">
        <f t="shared" si="0"/>
        <v>4021.2799999999997</v>
      </c>
      <c r="M12" s="10">
        <f t="shared" si="0"/>
        <v>4157.74</v>
      </c>
      <c r="N12" s="10">
        <f>SUM(B12:M12)</f>
        <v>48746.439999999995</v>
      </c>
    </row>
    <row r="14" spans="1:14" ht="12.75">
      <c r="A14" s="11" t="s">
        <v>20</v>
      </c>
      <c r="B14" s="11">
        <f aca="true" t="shared" si="1" ref="B14:G14">B9-B12</f>
        <v>-1959.6290000000001</v>
      </c>
      <c r="C14" s="11">
        <f t="shared" si="1"/>
        <v>-3463.7199999999993</v>
      </c>
      <c r="D14" s="11">
        <f t="shared" si="1"/>
        <v>-3457.2196999999996</v>
      </c>
      <c r="E14" s="11">
        <f t="shared" si="1"/>
        <v>-2123.4240000000004</v>
      </c>
      <c r="F14" s="11">
        <f t="shared" si="1"/>
        <v>-2994.7945000000004</v>
      </c>
      <c r="G14" s="11">
        <f t="shared" si="1"/>
        <v>891.6019999999999</v>
      </c>
      <c r="H14" s="11">
        <f aca="true" t="shared" si="2" ref="H14:M14">H9-H12</f>
        <v>-2237.1397</v>
      </c>
      <c r="I14" s="11">
        <f t="shared" si="2"/>
        <v>-3250.2213</v>
      </c>
      <c r="J14" s="11">
        <f t="shared" si="2"/>
        <v>-2463.616</v>
      </c>
      <c r="K14" s="11">
        <f t="shared" si="2"/>
        <v>-3898.716</v>
      </c>
      <c r="L14" s="11">
        <f t="shared" si="2"/>
        <v>-3025.8477</v>
      </c>
      <c r="M14" s="11">
        <f t="shared" si="2"/>
        <v>-3227.3354</v>
      </c>
      <c r="N14" s="11">
        <f>SUM(B14:M14)</f>
        <v>-31210.061299999998</v>
      </c>
    </row>
    <row r="15" spans="1:14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>
      <c r="A16" s="26" t="s">
        <v>60</v>
      </c>
      <c r="B16" s="27">
        <f>C4+B7-B9</f>
        <v>66441.41729999997</v>
      </c>
      <c r="C16" s="26">
        <f aca="true" t="shared" si="3" ref="C16:H16">B16+C7-C9</f>
        <v>68787.29729999998</v>
      </c>
      <c r="D16" s="27">
        <f t="shared" si="3"/>
        <v>71500.15699999998</v>
      </c>
      <c r="E16" s="26">
        <f t="shared" si="3"/>
        <v>73406.96099999998</v>
      </c>
      <c r="F16" s="27">
        <f t="shared" si="3"/>
        <v>76138.53549999998</v>
      </c>
      <c r="G16" s="26">
        <f t="shared" si="3"/>
        <v>75082.36349999998</v>
      </c>
      <c r="H16" s="27">
        <f t="shared" si="3"/>
        <v>77821.70319999997</v>
      </c>
      <c r="I16" s="26">
        <f>H16+I7-I9</f>
        <v>80545.71449999997</v>
      </c>
      <c r="J16" s="27">
        <f>I16+J7-J9</f>
        <v>82944.89049999996</v>
      </c>
      <c r="K16" s="26">
        <f>J16+K7-K9</f>
        <v>85507.73649999997</v>
      </c>
      <c r="L16" s="27">
        <f>K16+L7-L9</f>
        <v>88162.22419999997</v>
      </c>
      <c r="M16" s="26">
        <f>L16+M7-M9</f>
        <v>90881.73959999997</v>
      </c>
      <c r="N16" s="27">
        <f>C4+N7-N9</f>
        <v>90881.73959999996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44</v>
      </c>
      <c r="B21" s="3"/>
      <c r="C21" s="3">
        <v>60.59</v>
      </c>
      <c r="D21" s="3">
        <v>12.46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319.39</v>
      </c>
    </row>
    <row r="22" spans="1:14" ht="12.75">
      <c r="A22" s="3" t="s">
        <v>45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 aca="true" t="shared" si="4" ref="N22:N33">SUM(B22:M22)</f>
        <v>0</v>
      </c>
    </row>
    <row r="23" spans="1:14" ht="12.75">
      <c r="A23" s="3" t="s">
        <v>56</v>
      </c>
      <c r="B23" s="3">
        <v>958.6</v>
      </c>
      <c r="C23" s="3">
        <v>1255.48</v>
      </c>
      <c r="D23" s="3">
        <v>731.16</v>
      </c>
      <c r="E23" s="3">
        <v>671.52</v>
      </c>
      <c r="F23" s="3">
        <v>671.52</v>
      </c>
      <c r="G23" s="3">
        <v>671.52</v>
      </c>
      <c r="H23" s="3">
        <v>671.52</v>
      </c>
      <c r="I23" s="3">
        <v>671.52</v>
      </c>
      <c r="J23" s="3">
        <v>671.52</v>
      </c>
      <c r="K23" s="3">
        <v>1324.04</v>
      </c>
      <c r="L23" s="3">
        <v>671.52</v>
      </c>
      <c r="M23" s="3">
        <v>671.52</v>
      </c>
      <c r="N23" s="73">
        <f t="shared" si="4"/>
        <v>9641.440000000002</v>
      </c>
    </row>
    <row r="24" spans="1:14" ht="12.75">
      <c r="A24" s="3" t="s">
        <v>55</v>
      </c>
      <c r="B24" s="3">
        <v>108.21</v>
      </c>
      <c r="C24" s="3">
        <v>148.78</v>
      </c>
      <c r="D24" s="3">
        <v>170.53</v>
      </c>
      <c r="E24" s="3">
        <v>142.02</v>
      </c>
      <c r="F24" s="3">
        <v>142.02</v>
      </c>
      <c r="G24" s="3">
        <v>135.26</v>
      </c>
      <c r="H24" s="3">
        <v>148.78</v>
      </c>
      <c r="I24" s="3">
        <v>155.55</v>
      </c>
      <c r="J24" s="3">
        <v>135.26</v>
      </c>
      <c r="K24" s="3">
        <v>155.55</v>
      </c>
      <c r="L24" s="3">
        <v>148.78</v>
      </c>
      <c r="M24" s="3">
        <v>142.02</v>
      </c>
      <c r="N24" s="73">
        <f t="shared" si="4"/>
        <v>1732.7599999999998</v>
      </c>
    </row>
    <row r="25" spans="1:14" ht="12.75">
      <c r="A25" s="3" t="s">
        <v>53</v>
      </c>
      <c r="B25" s="3">
        <v>541.9</v>
      </c>
      <c r="C25" s="3">
        <v>627.22</v>
      </c>
      <c r="D25" s="3">
        <v>486.27</v>
      </c>
      <c r="E25" s="3">
        <v>491.8</v>
      </c>
      <c r="F25" s="3">
        <v>439.18</v>
      </c>
      <c r="G25" s="3">
        <v>437.15</v>
      </c>
      <c r="H25" s="3">
        <v>459.67</v>
      </c>
      <c r="I25" s="3">
        <v>551.62</v>
      </c>
      <c r="J25" s="3">
        <v>419.42</v>
      </c>
      <c r="K25" s="3">
        <v>697.83</v>
      </c>
      <c r="L25" s="3">
        <v>449.03</v>
      </c>
      <c r="M25" s="3">
        <v>459.16</v>
      </c>
      <c r="N25" s="73">
        <f t="shared" si="4"/>
        <v>6060.249999999999</v>
      </c>
    </row>
    <row r="26" spans="1:14" ht="12.75">
      <c r="A26" s="3" t="s">
        <v>72</v>
      </c>
      <c r="B26" s="3"/>
      <c r="C26" s="3"/>
      <c r="D26" s="3">
        <v>140.49</v>
      </c>
      <c r="E26" s="3"/>
      <c r="F26" s="3">
        <v>172</v>
      </c>
      <c r="G26" s="3"/>
      <c r="H26" s="3"/>
      <c r="I26" s="3">
        <v>17.47</v>
      </c>
      <c r="J26" s="3"/>
      <c r="K26" s="3"/>
      <c r="L26" s="3"/>
      <c r="M26" s="3"/>
      <c r="N26" s="73">
        <f t="shared" si="4"/>
        <v>329.96000000000004</v>
      </c>
    </row>
    <row r="27" spans="1:14" ht="12.75">
      <c r="A27" s="3" t="s">
        <v>62</v>
      </c>
      <c r="B27" s="3">
        <v>4.7</v>
      </c>
      <c r="C27" s="3">
        <v>168.1</v>
      </c>
      <c r="D27" s="3"/>
      <c r="E27" s="3"/>
      <c r="F27" s="3"/>
      <c r="G27" s="3"/>
      <c r="H27" s="3"/>
      <c r="I27" s="3"/>
      <c r="J27" s="3">
        <v>22.32</v>
      </c>
      <c r="K27" s="3"/>
      <c r="L27" s="3">
        <v>52.28</v>
      </c>
      <c r="M27" s="3"/>
      <c r="N27" s="73">
        <f t="shared" si="4"/>
        <v>247.39999999999998</v>
      </c>
    </row>
    <row r="28" spans="1:14" ht="12.75">
      <c r="A28" s="3" t="s">
        <v>77</v>
      </c>
      <c r="B28" s="3">
        <v>670.64</v>
      </c>
      <c r="C28" s="3">
        <v>615.3</v>
      </c>
      <c r="D28" s="3">
        <v>651.17</v>
      </c>
      <c r="E28" s="3">
        <v>757.61</v>
      </c>
      <c r="F28" s="3">
        <v>583.38</v>
      </c>
      <c r="G28" s="3">
        <v>583.38</v>
      </c>
      <c r="H28" s="3">
        <v>644.84</v>
      </c>
      <c r="I28" s="3">
        <v>851.21</v>
      </c>
      <c r="J28" s="3">
        <v>525.1</v>
      </c>
      <c r="K28" s="3">
        <v>774.16</v>
      </c>
      <c r="L28" s="3">
        <v>609.62</v>
      </c>
      <c r="M28" s="3">
        <v>649.54</v>
      </c>
      <c r="N28" s="73">
        <f t="shared" si="4"/>
        <v>7915.950000000001</v>
      </c>
    </row>
    <row r="29" spans="1:14" ht="12.75">
      <c r="A29" s="3" t="s">
        <v>79</v>
      </c>
      <c r="B29" s="3">
        <v>56.94</v>
      </c>
      <c r="C29" s="3">
        <v>57.34</v>
      </c>
      <c r="D29" s="3">
        <v>57.32</v>
      </c>
      <c r="E29" s="3">
        <v>57.32</v>
      </c>
      <c r="F29" s="3">
        <v>57.32</v>
      </c>
      <c r="G29" s="3">
        <v>57.34</v>
      </c>
      <c r="H29" s="3">
        <v>56.94</v>
      </c>
      <c r="I29" s="3">
        <v>148.28</v>
      </c>
      <c r="J29" s="3">
        <v>56.94</v>
      </c>
      <c r="K29" s="3">
        <v>56.94</v>
      </c>
      <c r="L29" s="3">
        <v>56.94</v>
      </c>
      <c r="M29" s="3">
        <v>57.32</v>
      </c>
      <c r="N29" s="73">
        <f t="shared" si="4"/>
        <v>776.9400000000002</v>
      </c>
    </row>
    <row r="30" spans="1:14" ht="12.75">
      <c r="A30" s="3" t="s">
        <v>120</v>
      </c>
      <c r="B30" s="3">
        <v>1110.77</v>
      </c>
      <c r="C30" s="3">
        <v>1409.33</v>
      </c>
      <c r="D30" s="3">
        <v>1601.22</v>
      </c>
      <c r="E30" s="3">
        <v>1331.75</v>
      </c>
      <c r="F30" s="3">
        <v>1409.67</v>
      </c>
      <c r="G30" s="3">
        <v>1472.74</v>
      </c>
      <c r="H30" s="3">
        <v>886.05</v>
      </c>
      <c r="I30" s="3">
        <v>1355.77</v>
      </c>
      <c r="J30" s="3">
        <v>1438.33</v>
      </c>
      <c r="K30" s="3">
        <v>1510.12</v>
      </c>
      <c r="L30" s="3">
        <v>1441.1</v>
      </c>
      <c r="M30" s="3">
        <v>1425.74</v>
      </c>
      <c r="N30" s="73">
        <f t="shared" si="4"/>
        <v>16392.59</v>
      </c>
    </row>
    <row r="31" spans="1:14" ht="12.75">
      <c r="A31" s="3" t="s">
        <v>122</v>
      </c>
      <c r="B31" s="3">
        <v>335.45</v>
      </c>
      <c r="C31" s="3">
        <v>425.62</v>
      </c>
      <c r="D31" s="3">
        <v>483.57</v>
      </c>
      <c r="E31" s="3">
        <v>402.19</v>
      </c>
      <c r="F31" s="3">
        <v>425.72</v>
      </c>
      <c r="G31" s="3">
        <v>444.77</v>
      </c>
      <c r="H31" s="3">
        <v>267.59</v>
      </c>
      <c r="I31" s="3">
        <v>409.44</v>
      </c>
      <c r="J31" s="3">
        <v>434.38</v>
      </c>
      <c r="K31" s="3">
        <v>456.06</v>
      </c>
      <c r="L31" s="3">
        <v>435.21</v>
      </c>
      <c r="M31" s="3">
        <v>430.57</v>
      </c>
      <c r="N31" s="73">
        <f t="shared" si="4"/>
        <v>4950.57</v>
      </c>
    </row>
    <row r="32" spans="1:14" ht="12.75">
      <c r="A32" s="3" t="s">
        <v>107</v>
      </c>
      <c r="B32" s="3"/>
      <c r="C32" s="3"/>
      <c r="D32" s="3">
        <v>60.09</v>
      </c>
      <c r="E32" s="3"/>
      <c r="F32" s="3"/>
      <c r="G32" s="3"/>
      <c r="H32" s="3"/>
      <c r="I32" s="3"/>
      <c r="J32" s="3"/>
      <c r="K32" s="3"/>
      <c r="L32" s="3"/>
      <c r="M32" s="3">
        <v>319.1</v>
      </c>
      <c r="N32" s="73">
        <f t="shared" si="4"/>
        <v>379.19000000000005</v>
      </c>
    </row>
    <row r="33" spans="1:14" ht="12.75">
      <c r="A33" s="73" t="s">
        <v>19</v>
      </c>
      <c r="B33" s="73">
        <f aca="true" t="shared" si="5" ref="B33:M33">SUM(B20:B32)</f>
        <v>3787.21</v>
      </c>
      <c r="C33" s="73">
        <f t="shared" si="5"/>
        <v>4767.759999999999</v>
      </c>
      <c r="D33" s="73">
        <f t="shared" si="5"/>
        <v>4394.28</v>
      </c>
      <c r="E33" s="73">
        <f t="shared" si="5"/>
        <v>3866.5400000000004</v>
      </c>
      <c r="F33" s="73">
        <f t="shared" si="5"/>
        <v>3913.1400000000003</v>
      </c>
      <c r="G33" s="73">
        <f t="shared" si="5"/>
        <v>3814.49</v>
      </c>
      <c r="H33" s="73">
        <f t="shared" si="5"/>
        <v>3147.7200000000003</v>
      </c>
      <c r="I33" s="73">
        <f t="shared" si="5"/>
        <v>4176.13</v>
      </c>
      <c r="J33" s="73">
        <f t="shared" si="5"/>
        <v>3714.36</v>
      </c>
      <c r="K33" s="73">
        <f t="shared" si="5"/>
        <v>4985.79</v>
      </c>
      <c r="L33" s="73">
        <f t="shared" si="5"/>
        <v>4021.2799999999997</v>
      </c>
      <c r="M33" s="73">
        <f t="shared" si="5"/>
        <v>4157.74</v>
      </c>
      <c r="N33" s="73">
        <f t="shared" si="4"/>
        <v>48746.439999999995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16" max="16" width="19.7109375" style="0" customWidth="1"/>
  </cols>
  <sheetData>
    <row r="1" ht="15.75">
      <c r="A1" s="79" t="s">
        <v>124</v>
      </c>
    </row>
    <row r="2" spans="1:16" ht="15">
      <c r="A2" s="2" t="s">
        <v>34</v>
      </c>
      <c r="E2" t="s">
        <v>22</v>
      </c>
      <c r="H2" s="13">
        <v>292</v>
      </c>
      <c r="P2" s="56" t="s">
        <v>34</v>
      </c>
    </row>
    <row r="3" ht="12.75">
      <c r="P3" s="56"/>
    </row>
    <row r="4" spans="1:17" ht="12.75">
      <c r="A4" t="s">
        <v>108</v>
      </c>
      <c r="C4" s="12">
        <f>'[1]8а'!$N$16</f>
        <v>6417.741300000016</v>
      </c>
      <c r="P4" s="56" t="s">
        <v>119</v>
      </c>
      <c r="Q4" s="52">
        <f>C4</f>
        <v>6417.741300000016</v>
      </c>
    </row>
    <row r="6" spans="1:17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53"/>
      <c r="Q6" s="53" t="s">
        <v>14</v>
      </c>
    </row>
    <row r="7" spans="1:17" ht="12.75">
      <c r="A7" s="6" t="s">
        <v>1</v>
      </c>
      <c r="B7" s="64">
        <v>2806.08</v>
      </c>
      <c r="C7" s="64">
        <v>2806.08</v>
      </c>
      <c r="D7" s="64">
        <v>2806.08</v>
      </c>
      <c r="E7" s="64">
        <v>2806.08</v>
      </c>
      <c r="F7" s="64">
        <v>2806.08</v>
      </c>
      <c r="G7" s="64">
        <v>2806.08</v>
      </c>
      <c r="H7" s="64">
        <v>2808.96</v>
      </c>
      <c r="I7" s="64">
        <v>2810.88</v>
      </c>
      <c r="J7" s="64">
        <v>2810.88</v>
      </c>
      <c r="K7" s="64">
        <v>2810.88</v>
      </c>
      <c r="L7" s="64">
        <v>2810.88</v>
      </c>
      <c r="M7" s="64">
        <v>2810.88</v>
      </c>
      <c r="N7" s="64">
        <f>SUM(B7:M7)</f>
        <v>33699.840000000004</v>
      </c>
      <c r="P7" s="54" t="s">
        <v>1</v>
      </c>
      <c r="Q7" s="54">
        <f>N7</f>
        <v>33699.840000000004</v>
      </c>
    </row>
    <row r="8" spans="1:17" ht="12.75">
      <c r="A8" s="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P8" s="53"/>
      <c r="Q8" s="53"/>
    </row>
    <row r="9" spans="1:17" ht="12.75">
      <c r="A9" s="7" t="s">
        <v>15</v>
      </c>
      <c r="B9" s="47">
        <v>2145.501</v>
      </c>
      <c r="C9" s="47">
        <v>2269.355</v>
      </c>
      <c r="D9" s="47">
        <v>1631.739</v>
      </c>
      <c r="E9" s="47">
        <v>2154.264</v>
      </c>
      <c r="F9" s="47">
        <v>6976.89</v>
      </c>
      <c r="G9" s="47">
        <v>3474.649</v>
      </c>
      <c r="H9" s="47">
        <v>1464.591</v>
      </c>
      <c r="I9" s="47">
        <v>2319.323</v>
      </c>
      <c r="J9" s="47">
        <v>2398.634</v>
      </c>
      <c r="K9" s="47">
        <v>1970.584</v>
      </c>
      <c r="L9" s="47">
        <v>1672.179</v>
      </c>
      <c r="M9" s="47">
        <v>3148.07</v>
      </c>
      <c r="N9" s="47">
        <f>SUM(B9:M9)</f>
        <v>31625.779000000002</v>
      </c>
      <c r="P9" s="55" t="s">
        <v>15</v>
      </c>
      <c r="Q9" s="55">
        <f>N9</f>
        <v>31625.779000000002</v>
      </c>
    </row>
    <row r="10" spans="1:14" ht="12.75">
      <c r="A10" s="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6"/>
    </row>
    <row r="11" spans="1:16" ht="12.75">
      <c r="A11" s="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7"/>
      <c r="P11" s="46" t="s">
        <v>118</v>
      </c>
    </row>
    <row r="12" spans="1:17" ht="12.75">
      <c r="A12" s="10" t="s">
        <v>16</v>
      </c>
      <c r="B12" s="68">
        <f>B33</f>
        <v>2909.7200000000003</v>
      </c>
      <c r="C12" s="68">
        <f aca="true" t="shared" si="0" ref="C12:M12">C33</f>
        <v>3714.7799999999997</v>
      </c>
      <c r="D12" s="68">
        <f t="shared" si="0"/>
        <v>3410.2299999999996</v>
      </c>
      <c r="E12" s="68">
        <f t="shared" si="0"/>
        <v>2972.43</v>
      </c>
      <c r="F12" s="68">
        <f t="shared" si="0"/>
        <v>3048.12</v>
      </c>
      <c r="G12" s="68">
        <f t="shared" si="0"/>
        <v>2932.46</v>
      </c>
      <c r="H12" s="68">
        <f t="shared" si="0"/>
        <v>2420.3500000000004</v>
      </c>
      <c r="I12" s="68">
        <f t="shared" si="0"/>
        <v>3214.9300000000003</v>
      </c>
      <c r="J12" s="68">
        <f t="shared" si="0"/>
        <v>2860.4300000000003</v>
      </c>
      <c r="K12" s="68">
        <f t="shared" si="0"/>
        <v>3831.7400000000007</v>
      </c>
      <c r="L12" s="68">
        <f t="shared" si="0"/>
        <v>3136.93</v>
      </c>
      <c r="M12" s="68">
        <f t="shared" si="0"/>
        <v>3193.86</v>
      </c>
      <c r="N12" s="68">
        <f>SUM(B12:M12)</f>
        <v>37645.979999999996</v>
      </c>
      <c r="P12" s="58" t="s">
        <v>60</v>
      </c>
      <c r="Q12" s="58">
        <f>N16</f>
        <v>8491.802300000018</v>
      </c>
    </row>
    <row r="13" spans="2:14" ht="12.7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11" t="s">
        <v>20</v>
      </c>
      <c r="B14" s="69">
        <f aca="true" t="shared" si="1" ref="B14:G14">B9-B12</f>
        <v>-764.219</v>
      </c>
      <c r="C14" s="69">
        <f t="shared" si="1"/>
        <v>-1445.4249999999997</v>
      </c>
      <c r="D14" s="69">
        <f t="shared" si="1"/>
        <v>-1778.4909999999995</v>
      </c>
      <c r="E14" s="69">
        <f t="shared" si="1"/>
        <v>-818.1659999999997</v>
      </c>
      <c r="F14" s="69">
        <f t="shared" si="1"/>
        <v>3928.7700000000004</v>
      </c>
      <c r="G14" s="69">
        <f t="shared" si="1"/>
        <v>542.1889999999999</v>
      </c>
      <c r="H14" s="69">
        <f aca="true" t="shared" si="2" ref="H14:M14">H9-H12</f>
        <v>-955.7590000000005</v>
      </c>
      <c r="I14" s="69">
        <f t="shared" si="2"/>
        <v>-895.6070000000004</v>
      </c>
      <c r="J14" s="69">
        <f t="shared" si="2"/>
        <v>-461.7960000000003</v>
      </c>
      <c r="K14" s="69">
        <f t="shared" si="2"/>
        <v>-1861.1560000000006</v>
      </c>
      <c r="L14" s="69">
        <f t="shared" si="2"/>
        <v>-1464.7509999999997</v>
      </c>
      <c r="M14" s="69">
        <f t="shared" si="2"/>
        <v>-45.789999999999964</v>
      </c>
      <c r="N14" s="69">
        <f>SUM(B14:M14)</f>
        <v>-6020.201</v>
      </c>
    </row>
    <row r="15" spans="1:14" ht="12.75">
      <c r="A15" s="25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8" ht="12.75">
      <c r="A16" s="26" t="s">
        <v>60</v>
      </c>
      <c r="B16" s="50">
        <f>C4+B7-B9</f>
        <v>7078.320300000016</v>
      </c>
      <c r="C16" s="70">
        <f aca="true" t="shared" si="3" ref="C16:H16">B16+C7-C9</f>
        <v>7615.045300000016</v>
      </c>
      <c r="D16" s="50">
        <f t="shared" si="3"/>
        <v>8789.386300000016</v>
      </c>
      <c r="E16" s="70">
        <f t="shared" si="3"/>
        <v>9441.202300000015</v>
      </c>
      <c r="F16" s="50">
        <f t="shared" si="3"/>
        <v>5270.392300000015</v>
      </c>
      <c r="G16" s="70">
        <f t="shared" si="3"/>
        <v>4601.823300000015</v>
      </c>
      <c r="H16" s="50">
        <f t="shared" si="3"/>
        <v>5946.192300000015</v>
      </c>
      <c r="I16" s="70">
        <f>H16+I7-I9</f>
        <v>6437.749300000014</v>
      </c>
      <c r="J16" s="50">
        <f>I16+J7-J9</f>
        <v>6849.995300000015</v>
      </c>
      <c r="K16" s="70">
        <f>J16+K7-K9</f>
        <v>7690.291300000014</v>
      </c>
      <c r="L16" s="50">
        <f>K16+L7-L9</f>
        <v>8828.992300000014</v>
      </c>
      <c r="M16" s="70">
        <f>L16+M7-M9</f>
        <v>8491.802300000014</v>
      </c>
      <c r="N16" s="50">
        <f>C4+N7-N9</f>
        <v>8491.802300000018</v>
      </c>
      <c r="P16" s="59" t="s">
        <v>109</v>
      </c>
      <c r="Q16" s="59">
        <f>N12</f>
        <v>37645.979999999996</v>
      </c>
      <c r="R16" t="s">
        <v>110</v>
      </c>
    </row>
    <row r="18" spans="1:16" ht="12.75">
      <c r="A18" s="4" t="s">
        <v>17</v>
      </c>
      <c r="P18" s="57" t="s">
        <v>111</v>
      </c>
    </row>
    <row r="20" spans="1:17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  <c r="P20" s="53" t="s">
        <v>18</v>
      </c>
      <c r="Q20" s="53"/>
    </row>
    <row r="21" spans="1:17" ht="12.75">
      <c r="A21" s="3" t="s">
        <v>44</v>
      </c>
      <c r="B21" s="3"/>
      <c r="C21" s="3">
        <v>60.59</v>
      </c>
      <c r="D21" s="3">
        <v>12.33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319.26</v>
      </c>
      <c r="P21" s="53" t="s">
        <v>112</v>
      </c>
      <c r="Q21" s="60">
        <f>(Q24+Q23)*18%</f>
        <v>103.9248</v>
      </c>
    </row>
    <row r="22" spans="1:17" ht="12.75">
      <c r="A22" s="3" t="s">
        <v>52</v>
      </c>
      <c r="B22" s="3">
        <v>736.22</v>
      </c>
      <c r="C22" s="3">
        <v>964.23</v>
      </c>
      <c r="D22" s="3">
        <v>561.54</v>
      </c>
      <c r="E22" s="3">
        <v>515.74</v>
      </c>
      <c r="F22" s="3">
        <v>515.74</v>
      </c>
      <c r="G22" s="3">
        <v>515.74</v>
      </c>
      <c r="H22" s="3">
        <v>515.74</v>
      </c>
      <c r="I22" s="3">
        <v>515.74</v>
      </c>
      <c r="J22" s="3">
        <v>515.74</v>
      </c>
      <c r="K22" s="3">
        <v>1016.89</v>
      </c>
      <c r="L22" s="3">
        <v>515.74</v>
      </c>
      <c r="M22" s="3">
        <v>515.74</v>
      </c>
      <c r="N22" s="73">
        <f aca="true" t="shared" si="4" ref="N22:N33">SUM(B22:M22)</f>
        <v>7404.799999999998</v>
      </c>
      <c r="P22" s="53" t="s">
        <v>44</v>
      </c>
      <c r="Q22" s="53">
        <f>N21</f>
        <v>319.26</v>
      </c>
    </row>
    <row r="23" spans="1:19" ht="12.75">
      <c r="A23" s="3" t="s">
        <v>55</v>
      </c>
      <c r="B23" s="3">
        <v>83.1</v>
      </c>
      <c r="C23" s="3">
        <v>114.27</v>
      </c>
      <c r="D23" s="3">
        <v>130.97</v>
      </c>
      <c r="E23" s="3">
        <v>109.07</v>
      </c>
      <c r="F23" s="3">
        <v>109.07</v>
      </c>
      <c r="G23" s="3">
        <v>103.88</v>
      </c>
      <c r="H23" s="3">
        <v>114.27</v>
      </c>
      <c r="I23" s="3">
        <v>119.46</v>
      </c>
      <c r="J23" s="3">
        <v>103.88</v>
      </c>
      <c r="K23" s="3">
        <v>119.46</v>
      </c>
      <c r="L23" s="3">
        <v>114.27</v>
      </c>
      <c r="M23" s="3">
        <v>109.07</v>
      </c>
      <c r="N23" s="73">
        <f t="shared" si="4"/>
        <v>1330.77</v>
      </c>
      <c r="P23" s="53" t="s">
        <v>72</v>
      </c>
      <c r="Q23" s="53">
        <f>N25</f>
        <v>329.96000000000004</v>
      </c>
      <c r="S23" s="46" t="s">
        <v>114</v>
      </c>
    </row>
    <row r="24" spans="1:19" ht="12.75">
      <c r="A24" s="3" t="s">
        <v>53</v>
      </c>
      <c r="B24" s="3">
        <v>416.19</v>
      </c>
      <c r="C24" s="3">
        <v>481.72</v>
      </c>
      <c r="D24" s="3">
        <v>373.47</v>
      </c>
      <c r="E24" s="3">
        <v>377.71</v>
      </c>
      <c r="F24" s="3">
        <v>337.3</v>
      </c>
      <c r="G24" s="3">
        <v>335.74</v>
      </c>
      <c r="H24" s="3">
        <v>353.03</v>
      </c>
      <c r="I24" s="3">
        <v>423.65</v>
      </c>
      <c r="J24" s="3">
        <v>322.12</v>
      </c>
      <c r="K24" s="3">
        <v>535.94</v>
      </c>
      <c r="L24" s="3">
        <v>344.87</v>
      </c>
      <c r="M24" s="3">
        <v>352.64</v>
      </c>
      <c r="N24" s="73">
        <f t="shared" si="4"/>
        <v>4654.38</v>
      </c>
      <c r="P24" s="53" t="s">
        <v>62</v>
      </c>
      <c r="Q24" s="53">
        <f>N26</f>
        <v>247.39999999999998</v>
      </c>
      <c r="S24" s="46" t="s">
        <v>115</v>
      </c>
    </row>
    <row r="25" spans="1:19" ht="12.75">
      <c r="A25" s="3" t="s">
        <v>72</v>
      </c>
      <c r="B25" s="3"/>
      <c r="C25" s="3"/>
      <c r="D25" s="3">
        <v>140.49</v>
      </c>
      <c r="E25" s="3"/>
      <c r="F25" s="3">
        <v>172</v>
      </c>
      <c r="G25" s="3"/>
      <c r="H25" s="3"/>
      <c r="I25" s="3">
        <v>17.47</v>
      </c>
      <c r="J25" s="3"/>
      <c r="K25" s="3"/>
      <c r="L25" s="3"/>
      <c r="M25" s="3"/>
      <c r="N25" s="73">
        <f t="shared" si="4"/>
        <v>329.96000000000004</v>
      </c>
      <c r="P25" s="53" t="s">
        <v>79</v>
      </c>
      <c r="Q25" s="53">
        <f>N28</f>
        <v>596.69</v>
      </c>
      <c r="S25" s="46" t="s">
        <v>116</v>
      </c>
    </row>
    <row r="26" spans="1:19" ht="12.75">
      <c r="A26" s="3" t="s">
        <v>62</v>
      </c>
      <c r="B26" s="3">
        <v>4.7</v>
      </c>
      <c r="C26" s="3">
        <v>168.1</v>
      </c>
      <c r="D26" s="3"/>
      <c r="E26" s="3"/>
      <c r="F26" s="3"/>
      <c r="G26" s="3"/>
      <c r="H26" s="3"/>
      <c r="I26" s="3"/>
      <c r="J26" s="3">
        <v>22.32</v>
      </c>
      <c r="K26" s="3"/>
      <c r="L26" s="3">
        <v>52.28</v>
      </c>
      <c r="M26" s="3"/>
      <c r="N26" s="73">
        <f t="shared" si="4"/>
        <v>247.39999999999998</v>
      </c>
      <c r="P26" s="53" t="s">
        <v>107</v>
      </c>
      <c r="Q26" s="53">
        <f>N32</f>
        <v>291.23</v>
      </c>
      <c r="S26" s="46" t="s">
        <v>117</v>
      </c>
    </row>
    <row r="27" spans="1:17" ht="12.75">
      <c r="A27" s="3" t="s">
        <v>77</v>
      </c>
      <c r="B27" s="3">
        <v>515.06</v>
      </c>
      <c r="C27" s="3">
        <v>472.56</v>
      </c>
      <c r="D27" s="3">
        <v>500.11</v>
      </c>
      <c r="E27" s="3">
        <v>581.86</v>
      </c>
      <c r="F27" s="3">
        <v>448.05</v>
      </c>
      <c r="G27" s="3">
        <v>448.05</v>
      </c>
      <c r="H27" s="3">
        <v>495.24</v>
      </c>
      <c r="I27" s="3">
        <v>653.74</v>
      </c>
      <c r="J27" s="3">
        <v>403.28</v>
      </c>
      <c r="K27" s="3">
        <v>594.57</v>
      </c>
      <c r="L27" s="3">
        <v>468.2</v>
      </c>
      <c r="M27" s="3">
        <v>498.86</v>
      </c>
      <c r="N27" s="73">
        <f t="shared" si="4"/>
        <v>6079.579999999999</v>
      </c>
      <c r="P27" s="53" t="s">
        <v>113</v>
      </c>
      <c r="Q27" s="60">
        <f>SUM(Q21:Q26)</f>
        <v>1888.4648000000002</v>
      </c>
    </row>
    <row r="28" spans="1:14" ht="12.75">
      <c r="A28" s="3" t="s">
        <v>76</v>
      </c>
      <c r="B28" s="3">
        <v>43.73</v>
      </c>
      <c r="C28" s="3">
        <v>44.04</v>
      </c>
      <c r="D28" s="3">
        <v>44.02</v>
      </c>
      <c r="E28" s="3">
        <v>44.02</v>
      </c>
      <c r="F28" s="3">
        <v>44.02</v>
      </c>
      <c r="G28" s="3">
        <v>44.04</v>
      </c>
      <c r="H28" s="3">
        <v>43.73</v>
      </c>
      <c r="I28" s="3">
        <v>113.88</v>
      </c>
      <c r="J28" s="3">
        <v>43.73</v>
      </c>
      <c r="K28" s="3">
        <v>43.73</v>
      </c>
      <c r="L28" s="3">
        <v>43.73</v>
      </c>
      <c r="M28" s="3">
        <v>44.02</v>
      </c>
      <c r="N28" s="73">
        <f t="shared" si="4"/>
        <v>596.69</v>
      </c>
    </row>
    <row r="29" spans="1:17" ht="12.75">
      <c r="A29" s="3" t="s">
        <v>120</v>
      </c>
      <c r="B29" s="3">
        <v>853.09</v>
      </c>
      <c r="C29" s="3">
        <v>1082.39</v>
      </c>
      <c r="D29" s="3">
        <v>1229.76</v>
      </c>
      <c r="E29" s="3">
        <v>1022.81</v>
      </c>
      <c r="F29" s="3">
        <v>1082.65</v>
      </c>
      <c r="G29" s="3">
        <v>1131.09</v>
      </c>
      <c r="H29" s="3">
        <v>680.5</v>
      </c>
      <c r="I29" s="3">
        <v>1041.26</v>
      </c>
      <c r="J29" s="3">
        <v>1104.66</v>
      </c>
      <c r="K29" s="3">
        <v>1159.8</v>
      </c>
      <c r="L29" s="3">
        <v>1106.79</v>
      </c>
      <c r="M29" s="3">
        <v>1094.99</v>
      </c>
      <c r="N29" s="73">
        <f t="shared" si="4"/>
        <v>12589.789999999999</v>
      </c>
      <c r="Q29" s="49"/>
    </row>
    <row r="30" spans="1:14" ht="12.75">
      <c r="A30" s="3" t="s">
        <v>122</v>
      </c>
      <c r="B30" s="3">
        <v>257.63</v>
      </c>
      <c r="C30" s="3">
        <v>326.88</v>
      </c>
      <c r="D30" s="3">
        <v>371.39</v>
      </c>
      <c r="E30" s="3">
        <v>308.89</v>
      </c>
      <c r="F30" s="3">
        <v>326.96</v>
      </c>
      <c r="G30" s="3">
        <v>341.59</v>
      </c>
      <c r="H30" s="3">
        <v>205.51</v>
      </c>
      <c r="I30" s="3">
        <v>314.46</v>
      </c>
      <c r="J30" s="3">
        <v>333.61</v>
      </c>
      <c r="K30" s="3">
        <v>350.26</v>
      </c>
      <c r="L30" s="3">
        <v>334.25</v>
      </c>
      <c r="M30" s="3">
        <v>330.69</v>
      </c>
      <c r="N30" s="73">
        <f t="shared" si="4"/>
        <v>3802.1200000000003</v>
      </c>
    </row>
    <row r="31" spans="1:14" ht="12.75">
      <c r="A31" s="3" t="s">
        <v>105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3">
        <f t="shared" si="4"/>
        <v>0</v>
      </c>
    </row>
    <row r="32" spans="1:14" ht="12.75">
      <c r="A32" s="3" t="s">
        <v>107</v>
      </c>
      <c r="B32" s="3"/>
      <c r="C32" s="3"/>
      <c r="D32" s="3">
        <v>46.15</v>
      </c>
      <c r="E32" s="3"/>
      <c r="F32" s="3"/>
      <c r="G32" s="3"/>
      <c r="H32" s="3"/>
      <c r="I32" s="3"/>
      <c r="J32" s="3"/>
      <c r="K32" s="3"/>
      <c r="L32" s="3"/>
      <c r="M32" s="3">
        <v>245.08</v>
      </c>
      <c r="N32" s="73">
        <f t="shared" si="4"/>
        <v>291.23</v>
      </c>
    </row>
    <row r="33" spans="1:14" ht="12.75">
      <c r="A33" s="73" t="s">
        <v>19</v>
      </c>
      <c r="B33" s="73">
        <f aca="true" t="shared" si="5" ref="B33:M33">SUM(B20:B32)</f>
        <v>2909.7200000000003</v>
      </c>
      <c r="C33" s="73">
        <f t="shared" si="5"/>
        <v>3714.7799999999997</v>
      </c>
      <c r="D33" s="73">
        <f t="shared" si="5"/>
        <v>3410.2299999999996</v>
      </c>
      <c r="E33" s="73">
        <f t="shared" si="5"/>
        <v>2972.43</v>
      </c>
      <c r="F33" s="73">
        <f t="shared" si="5"/>
        <v>3048.12</v>
      </c>
      <c r="G33" s="73">
        <f t="shared" si="5"/>
        <v>2932.46</v>
      </c>
      <c r="H33" s="73">
        <f t="shared" si="5"/>
        <v>2420.3500000000004</v>
      </c>
      <c r="I33" s="73">
        <f t="shared" si="5"/>
        <v>3214.9300000000003</v>
      </c>
      <c r="J33" s="73">
        <f t="shared" si="5"/>
        <v>2860.4300000000003</v>
      </c>
      <c r="K33" s="73">
        <f t="shared" si="5"/>
        <v>3831.7400000000007</v>
      </c>
      <c r="L33" s="73">
        <f t="shared" si="5"/>
        <v>3136.93</v>
      </c>
      <c r="M33" s="73">
        <f t="shared" si="5"/>
        <v>3193.86</v>
      </c>
      <c r="N33" s="73">
        <f t="shared" si="4"/>
        <v>37645.979999999996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29" sqref="A29:A71"/>
    </sheetView>
  </sheetViews>
  <sheetFormatPr defaultColWidth="9.140625" defaultRowHeight="12.75"/>
  <cols>
    <col min="1" max="1" width="22.421875" style="0" customWidth="1"/>
  </cols>
  <sheetData>
    <row r="1" ht="15.75">
      <c r="A1" s="79" t="s">
        <v>124</v>
      </c>
    </row>
    <row r="2" spans="1:8" ht="15">
      <c r="A2" s="2" t="s">
        <v>38</v>
      </c>
      <c r="E2" t="s">
        <v>22</v>
      </c>
      <c r="H2" s="13">
        <v>80</v>
      </c>
    </row>
    <row r="4" spans="1:3" ht="12.75">
      <c r="A4" t="s">
        <v>108</v>
      </c>
      <c r="C4" s="12">
        <v>1996.3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f>SUM(B7:M7)</f>
        <v>0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>SUM(B9:M9)</f>
        <v>0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B29</f>
        <v>199.32</v>
      </c>
      <c r="C12" s="10">
        <f aca="true" t="shared" si="0" ref="C12:M12">C29</f>
        <v>184.28</v>
      </c>
      <c r="D12" s="10">
        <f t="shared" si="0"/>
        <v>206.74</v>
      </c>
      <c r="E12" s="10">
        <f>E29</f>
        <v>223.26</v>
      </c>
      <c r="F12" s="10">
        <f t="shared" si="0"/>
        <v>175.52</v>
      </c>
      <c r="G12" s="10">
        <f t="shared" si="0"/>
        <v>175.54</v>
      </c>
      <c r="H12" s="10">
        <f t="shared" si="0"/>
        <v>192.25</v>
      </c>
      <c r="I12" s="10">
        <f t="shared" si="0"/>
        <v>273.82</v>
      </c>
      <c r="J12" s="10">
        <f t="shared" si="0"/>
        <v>159.46</v>
      </c>
      <c r="K12" s="10">
        <f t="shared" si="0"/>
        <v>227.67999999999998</v>
      </c>
      <c r="L12" s="10">
        <f t="shared" si="0"/>
        <v>182.61</v>
      </c>
      <c r="M12" s="10">
        <f t="shared" si="0"/>
        <v>260.78999999999996</v>
      </c>
      <c r="N12" s="10">
        <f>SUM(B12:M12)</f>
        <v>2461.27</v>
      </c>
    </row>
    <row r="14" spans="1:14" ht="12.75">
      <c r="A14" s="11" t="s">
        <v>20</v>
      </c>
      <c r="B14" s="11">
        <f aca="true" t="shared" si="1" ref="B14:G14">B9-B12</f>
        <v>-199.32</v>
      </c>
      <c r="C14" s="11">
        <f t="shared" si="1"/>
        <v>-184.28</v>
      </c>
      <c r="D14" s="11">
        <f t="shared" si="1"/>
        <v>-206.74</v>
      </c>
      <c r="E14" s="11">
        <f t="shared" si="1"/>
        <v>-223.26</v>
      </c>
      <c r="F14" s="11">
        <f t="shared" si="1"/>
        <v>-175.52</v>
      </c>
      <c r="G14" s="11">
        <f t="shared" si="1"/>
        <v>-175.54</v>
      </c>
      <c r="H14" s="11">
        <f aca="true" t="shared" si="2" ref="H14:M14">H9-H12</f>
        <v>-192.25</v>
      </c>
      <c r="I14" s="11">
        <f t="shared" si="2"/>
        <v>-273.82</v>
      </c>
      <c r="J14" s="11">
        <f t="shared" si="2"/>
        <v>-159.46</v>
      </c>
      <c r="K14" s="11">
        <f t="shared" si="2"/>
        <v>-227.67999999999998</v>
      </c>
      <c r="L14" s="11">
        <f t="shared" si="2"/>
        <v>-182.61</v>
      </c>
      <c r="M14" s="11">
        <f t="shared" si="2"/>
        <v>-260.78999999999996</v>
      </c>
      <c r="N14" s="11">
        <f>SUM(B14:M14)</f>
        <v>-2461.27</v>
      </c>
    </row>
    <row r="15" spans="1:14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>
      <c r="A16" s="26" t="s">
        <v>60</v>
      </c>
      <c r="B16" s="27">
        <f>C4+B7-B9</f>
        <v>1996.3</v>
      </c>
      <c r="C16" s="26">
        <f aca="true" t="shared" si="3" ref="C16:H16">B16+C7-C9</f>
        <v>1996.3</v>
      </c>
      <c r="D16" s="27">
        <f t="shared" si="3"/>
        <v>1996.3</v>
      </c>
      <c r="E16" s="26">
        <f t="shared" si="3"/>
        <v>1996.3</v>
      </c>
      <c r="F16" s="27">
        <f t="shared" si="3"/>
        <v>1996.3</v>
      </c>
      <c r="G16" s="26">
        <f t="shared" si="3"/>
        <v>1996.3</v>
      </c>
      <c r="H16" s="27">
        <f t="shared" si="3"/>
        <v>1996.3</v>
      </c>
      <c r="I16" s="26">
        <f>H16+I7-I9</f>
        <v>1996.3</v>
      </c>
      <c r="J16" s="27">
        <f>I16+J7-J9</f>
        <v>1996.3</v>
      </c>
      <c r="K16" s="26">
        <f>J16+K7-K9</f>
        <v>1996.3</v>
      </c>
      <c r="L16" s="27">
        <f>K16+L7-L9</f>
        <v>1996.3</v>
      </c>
      <c r="M16" s="26">
        <f>L16+M7-M9</f>
        <v>1996.3</v>
      </c>
      <c r="N16" s="27">
        <f>C4+N7-N9</f>
        <v>1996.3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 t="s">
        <v>77</v>
      </c>
      <c r="B21" s="3">
        <v>141.11</v>
      </c>
      <c r="C21" s="3">
        <v>129.47</v>
      </c>
      <c r="D21" s="3">
        <v>137.02</v>
      </c>
      <c r="E21" s="3">
        <v>159.41</v>
      </c>
      <c r="F21" s="3">
        <v>122.75</v>
      </c>
      <c r="G21" s="3">
        <v>122.75</v>
      </c>
      <c r="H21" s="3">
        <v>135.68</v>
      </c>
      <c r="I21" s="3">
        <v>179.11</v>
      </c>
      <c r="J21" s="3">
        <v>110.49</v>
      </c>
      <c r="K21" s="3">
        <v>162.89</v>
      </c>
      <c r="L21" s="3">
        <v>128.27</v>
      </c>
      <c r="M21" s="3">
        <v>136.67</v>
      </c>
      <c r="N21" s="3">
        <f>SUM(B21:M21)</f>
        <v>1665.6200000000003</v>
      </c>
    </row>
    <row r="22" spans="1:14" ht="12.75">
      <c r="A22" s="3" t="s">
        <v>79</v>
      </c>
      <c r="B22" s="3">
        <v>11.98</v>
      </c>
      <c r="C22" s="3">
        <v>12.07</v>
      </c>
      <c r="D22" s="3">
        <v>12.06</v>
      </c>
      <c r="E22" s="3">
        <v>12.06</v>
      </c>
      <c r="F22" s="3">
        <v>12.06</v>
      </c>
      <c r="G22" s="3">
        <v>12.07</v>
      </c>
      <c r="H22" s="3">
        <v>11.98</v>
      </c>
      <c r="I22" s="3">
        <v>31.2</v>
      </c>
      <c r="J22" s="3">
        <v>11.98</v>
      </c>
      <c r="K22" s="3">
        <v>11.98</v>
      </c>
      <c r="L22" s="3">
        <v>11.98</v>
      </c>
      <c r="M22" s="3">
        <v>12.06</v>
      </c>
      <c r="N22" s="3">
        <f aca="true" t="shared" si="4" ref="N22:N29">SUM(B22:M22)</f>
        <v>163.48000000000002</v>
      </c>
    </row>
    <row r="23" spans="1:14" ht="12.75">
      <c r="A23" s="3" t="s">
        <v>78</v>
      </c>
      <c r="B23" s="3">
        <v>46.23</v>
      </c>
      <c r="C23" s="3">
        <v>42.74</v>
      </c>
      <c r="D23" s="3">
        <v>45.02</v>
      </c>
      <c r="E23" s="3">
        <v>51.79</v>
      </c>
      <c r="F23" s="3">
        <v>40.71</v>
      </c>
      <c r="G23" s="3">
        <v>40.72</v>
      </c>
      <c r="H23" s="3">
        <v>44.59</v>
      </c>
      <c r="I23" s="3">
        <v>63.51</v>
      </c>
      <c r="J23" s="3">
        <v>36.99</v>
      </c>
      <c r="K23" s="3">
        <v>52.81</v>
      </c>
      <c r="L23" s="3">
        <v>42.36</v>
      </c>
      <c r="M23" s="3">
        <v>44.92</v>
      </c>
      <c r="N23" s="3">
        <f t="shared" si="4"/>
        <v>552.3900000000001</v>
      </c>
    </row>
    <row r="24" spans="1:14" ht="12.75">
      <c r="A24" s="3" t="s">
        <v>94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4"/>
        <v>0</v>
      </c>
    </row>
    <row r="25" spans="1:14" ht="12.75">
      <c r="A25" s="3" t="s">
        <v>99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4"/>
        <v>0</v>
      </c>
    </row>
    <row r="26" spans="1:14" ht="12.75">
      <c r="A26" s="3" t="s">
        <v>100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4"/>
        <v>0</v>
      </c>
    </row>
    <row r="27" spans="1:14" ht="12.75">
      <c r="A27" s="3" t="s">
        <v>105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4"/>
        <v>0</v>
      </c>
    </row>
    <row r="28" spans="1:14" ht="12.75">
      <c r="A28" s="3" t="s">
        <v>107</v>
      </c>
      <c r="B28" s="3"/>
      <c r="C28" s="3"/>
      <c r="D28" s="3">
        <v>12.64</v>
      </c>
      <c r="E28" s="3"/>
      <c r="F28" s="3"/>
      <c r="G28" s="3"/>
      <c r="H28" s="3"/>
      <c r="I28" s="3"/>
      <c r="J28" s="3"/>
      <c r="K28" s="3"/>
      <c r="L28" s="3"/>
      <c r="M28" s="3">
        <v>67.14</v>
      </c>
      <c r="N28" s="3">
        <f t="shared" si="4"/>
        <v>79.78</v>
      </c>
    </row>
    <row r="29" spans="1:14" ht="12.75">
      <c r="A29" s="3" t="s">
        <v>19</v>
      </c>
      <c r="B29" s="3">
        <f aca="true" t="shared" si="5" ref="B29:M29">SUM(B20:B28)</f>
        <v>199.32</v>
      </c>
      <c r="C29" s="3">
        <f t="shared" si="5"/>
        <v>184.28</v>
      </c>
      <c r="D29" s="3">
        <f t="shared" si="5"/>
        <v>206.74</v>
      </c>
      <c r="E29" s="3">
        <f t="shared" si="5"/>
        <v>223.26</v>
      </c>
      <c r="F29" s="3">
        <f t="shared" si="5"/>
        <v>175.52</v>
      </c>
      <c r="G29" s="3">
        <f t="shared" si="5"/>
        <v>175.54</v>
      </c>
      <c r="H29" s="3">
        <f t="shared" si="5"/>
        <v>192.25</v>
      </c>
      <c r="I29" s="3">
        <f t="shared" si="5"/>
        <v>273.82</v>
      </c>
      <c r="J29" s="3">
        <f t="shared" si="5"/>
        <v>159.46</v>
      </c>
      <c r="K29" s="3">
        <f t="shared" si="5"/>
        <v>227.67999999999998</v>
      </c>
      <c r="L29" s="3">
        <f t="shared" si="5"/>
        <v>182.61</v>
      </c>
      <c r="M29" s="3">
        <f t="shared" si="5"/>
        <v>260.78999999999996</v>
      </c>
      <c r="N29" s="3">
        <f t="shared" si="4"/>
        <v>2461.27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2.421875" style="0" customWidth="1"/>
  </cols>
  <sheetData>
    <row r="1" ht="15.75">
      <c r="A1" s="79" t="s">
        <v>124</v>
      </c>
    </row>
    <row r="2" spans="1:8" ht="15">
      <c r="A2" s="2" t="s">
        <v>37</v>
      </c>
      <c r="E2" t="s">
        <v>22</v>
      </c>
      <c r="H2" s="13">
        <v>108</v>
      </c>
    </row>
    <row r="4" spans="1:3" ht="12.75">
      <c r="A4" t="s">
        <v>108</v>
      </c>
      <c r="C4" s="62">
        <f>'[1]4.'!$N$16</f>
        <v>3661.120800000006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v>1034.88</v>
      </c>
      <c r="C7" s="6">
        <v>1034.88</v>
      </c>
      <c r="D7" s="6">
        <v>1034.88</v>
      </c>
      <c r="E7" s="6">
        <v>1034.88</v>
      </c>
      <c r="F7" s="6">
        <v>1034.88</v>
      </c>
      <c r="G7" s="6">
        <v>1034.88</v>
      </c>
      <c r="H7" s="6">
        <v>1034.88</v>
      </c>
      <c r="I7" s="6">
        <v>1034.88</v>
      </c>
      <c r="J7" s="6">
        <v>1034.88</v>
      </c>
      <c r="K7" s="6">
        <v>1034.88</v>
      </c>
      <c r="L7" s="6">
        <v>1034.88</v>
      </c>
      <c r="M7" s="6">
        <v>1034.88</v>
      </c>
      <c r="N7" s="6">
        <f>SUM(B7:M7)</f>
        <v>12418.560000000005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>
        <v>567.1808</v>
      </c>
      <c r="C9" s="7">
        <v>846.0636</v>
      </c>
      <c r="D9" s="7">
        <v>1123.279</v>
      </c>
      <c r="E9" s="7">
        <v>563.6514</v>
      </c>
      <c r="F9" s="7">
        <v>830.1815</v>
      </c>
      <c r="G9" s="7">
        <v>1127.184</v>
      </c>
      <c r="H9" s="7">
        <v>588.3784</v>
      </c>
      <c r="I9" s="7">
        <v>546.5965</v>
      </c>
      <c r="J9" s="7">
        <v>376.9512</v>
      </c>
      <c r="K9" s="7">
        <v>1757.248</v>
      </c>
      <c r="L9" s="7">
        <v>247.7858</v>
      </c>
      <c r="M9" s="7">
        <v>1372.754</v>
      </c>
      <c r="N9" s="7">
        <f>SUM(B9:M9)</f>
        <v>9947.2542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B26</f>
        <v>268.59000000000003</v>
      </c>
      <c r="C12" s="10">
        <f aca="true" t="shared" si="0" ref="C12:M12">C26</f>
        <v>248.32</v>
      </c>
      <c r="D12" s="10">
        <f t="shared" si="0"/>
        <v>278.59000000000003</v>
      </c>
      <c r="E12" s="10">
        <f t="shared" si="0"/>
        <v>300.84000000000003</v>
      </c>
      <c r="F12" s="10">
        <f t="shared" si="0"/>
        <v>236.51999999999998</v>
      </c>
      <c r="G12" s="10">
        <f t="shared" si="0"/>
        <v>236.52999999999997</v>
      </c>
      <c r="H12" s="10">
        <f t="shared" si="0"/>
        <v>259.06000000000006</v>
      </c>
      <c r="I12" s="10">
        <f t="shared" si="0"/>
        <v>368.96999999999997</v>
      </c>
      <c r="J12" s="10">
        <f t="shared" si="0"/>
        <v>214.85999999999999</v>
      </c>
      <c r="K12" s="10">
        <f t="shared" si="0"/>
        <v>306.79999999999995</v>
      </c>
      <c r="L12" s="10">
        <f t="shared" si="0"/>
        <v>246.07</v>
      </c>
      <c r="M12" s="10">
        <f t="shared" si="0"/>
        <v>351.43</v>
      </c>
      <c r="N12" s="10">
        <f>SUM(B12:M12)</f>
        <v>3316.58</v>
      </c>
    </row>
    <row r="14" spans="1:14" ht="12.75">
      <c r="A14" s="11" t="s">
        <v>20</v>
      </c>
      <c r="B14" s="11">
        <f aca="true" t="shared" si="1" ref="B14:G14">B9-B12</f>
        <v>298.59079999999994</v>
      </c>
      <c r="C14" s="11">
        <f t="shared" si="1"/>
        <v>597.7436</v>
      </c>
      <c r="D14" s="11">
        <f t="shared" si="1"/>
        <v>844.689</v>
      </c>
      <c r="E14" s="11">
        <f t="shared" si="1"/>
        <v>262.81139999999994</v>
      </c>
      <c r="F14" s="11">
        <f t="shared" si="1"/>
        <v>593.6615</v>
      </c>
      <c r="G14" s="11">
        <f t="shared" si="1"/>
        <v>890.654</v>
      </c>
      <c r="H14" s="11">
        <f aca="true" t="shared" si="2" ref="H14:M14">H9-H12</f>
        <v>329.3184</v>
      </c>
      <c r="I14" s="11">
        <f t="shared" si="2"/>
        <v>177.62650000000002</v>
      </c>
      <c r="J14" s="11">
        <f t="shared" si="2"/>
        <v>162.0912</v>
      </c>
      <c r="K14" s="11">
        <f t="shared" si="2"/>
        <v>1450.448</v>
      </c>
      <c r="L14" s="11">
        <f t="shared" si="2"/>
        <v>1.7158000000000015</v>
      </c>
      <c r="M14" s="11">
        <f t="shared" si="2"/>
        <v>1021.3239999999998</v>
      </c>
      <c r="N14" s="11">
        <f>SUM(B14:M14)</f>
        <v>6630.6742</v>
      </c>
    </row>
    <row r="15" spans="1:14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>
      <c r="A16" s="26" t="s">
        <v>61</v>
      </c>
      <c r="B16" s="27">
        <f>C4+B7-B9</f>
        <v>4128.820000000006</v>
      </c>
      <c r="C16" s="26">
        <f aca="true" t="shared" si="3" ref="C16:H16">B16+C7-C9</f>
        <v>4317.636400000007</v>
      </c>
      <c r="D16" s="27">
        <f t="shared" si="3"/>
        <v>4229.237400000007</v>
      </c>
      <c r="E16" s="26">
        <f t="shared" si="3"/>
        <v>4700.466000000008</v>
      </c>
      <c r="F16" s="27">
        <f t="shared" si="3"/>
        <v>4905.164500000008</v>
      </c>
      <c r="G16" s="26">
        <f t="shared" si="3"/>
        <v>4812.860500000008</v>
      </c>
      <c r="H16" s="27">
        <f t="shared" si="3"/>
        <v>5259.362100000008</v>
      </c>
      <c r="I16" s="26">
        <f>H16+I7-I9</f>
        <v>5747.645600000008</v>
      </c>
      <c r="J16" s="27">
        <f>I16+J7-J9</f>
        <v>6405.574400000009</v>
      </c>
      <c r="K16" s="26">
        <f>J16+K7-K9</f>
        <v>5683.206400000008</v>
      </c>
      <c r="L16" s="27">
        <f>K16+L7-L9</f>
        <v>6470.300600000009</v>
      </c>
      <c r="M16" s="26">
        <f>L16+M7-M9</f>
        <v>6132.426600000009</v>
      </c>
      <c r="N16" s="27">
        <f>C4+N7-N9</f>
        <v>6132.426600000012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 t="s">
        <v>77</v>
      </c>
      <c r="B21" s="3">
        <v>190.15</v>
      </c>
      <c r="C21" s="3">
        <v>174.46</v>
      </c>
      <c r="D21" s="3">
        <v>184.63</v>
      </c>
      <c r="E21" s="3">
        <v>214.81</v>
      </c>
      <c r="F21" s="3">
        <v>165.41</v>
      </c>
      <c r="G21" s="3">
        <v>165.41</v>
      </c>
      <c r="H21" s="3">
        <v>182.83</v>
      </c>
      <c r="I21" s="3">
        <v>241.35</v>
      </c>
      <c r="J21" s="3">
        <v>148.88</v>
      </c>
      <c r="K21" s="3">
        <v>219.5</v>
      </c>
      <c r="L21" s="3">
        <v>172.85</v>
      </c>
      <c r="M21" s="3">
        <v>184.17</v>
      </c>
      <c r="N21" s="3">
        <f aca="true" t="shared" si="4" ref="N21:N26">SUM(B21:M21)</f>
        <v>2244.45</v>
      </c>
    </row>
    <row r="22" spans="1:14" ht="12.75">
      <c r="A22" s="3" t="s">
        <v>76</v>
      </c>
      <c r="B22" s="3">
        <v>16.14</v>
      </c>
      <c r="C22" s="3">
        <v>16.26</v>
      </c>
      <c r="D22" s="3">
        <v>16.25</v>
      </c>
      <c r="E22" s="3">
        <v>16.25</v>
      </c>
      <c r="F22" s="3">
        <v>16.25</v>
      </c>
      <c r="G22" s="3">
        <v>16.26</v>
      </c>
      <c r="H22" s="3">
        <v>16.14</v>
      </c>
      <c r="I22" s="3">
        <v>42.04</v>
      </c>
      <c r="J22" s="3">
        <v>16.14</v>
      </c>
      <c r="K22" s="3">
        <v>16.14</v>
      </c>
      <c r="L22" s="3">
        <v>16.14</v>
      </c>
      <c r="M22" s="3">
        <v>16.25</v>
      </c>
      <c r="N22" s="3">
        <f t="shared" si="4"/>
        <v>220.26</v>
      </c>
    </row>
    <row r="23" spans="1:14" ht="12.75">
      <c r="A23" s="3" t="s">
        <v>78</v>
      </c>
      <c r="B23" s="3">
        <v>62.3</v>
      </c>
      <c r="C23" s="3">
        <v>57.6</v>
      </c>
      <c r="D23" s="3">
        <v>60.67</v>
      </c>
      <c r="E23" s="3">
        <v>69.78</v>
      </c>
      <c r="F23" s="3">
        <v>54.86</v>
      </c>
      <c r="G23" s="3">
        <v>54.86</v>
      </c>
      <c r="H23" s="3">
        <v>60.09</v>
      </c>
      <c r="I23" s="3">
        <v>85.58</v>
      </c>
      <c r="J23" s="3">
        <v>49.84</v>
      </c>
      <c r="K23" s="3">
        <v>71.16</v>
      </c>
      <c r="L23" s="3">
        <v>57.08</v>
      </c>
      <c r="M23" s="3">
        <v>60.53</v>
      </c>
      <c r="N23" s="3">
        <f t="shared" si="4"/>
        <v>744.3499999999999</v>
      </c>
    </row>
    <row r="24" spans="1:14" ht="12.75">
      <c r="A24" s="3" t="s">
        <v>94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4"/>
        <v>0</v>
      </c>
    </row>
    <row r="25" spans="1:14" ht="12.75">
      <c r="A25" s="3" t="s">
        <v>107</v>
      </c>
      <c r="B25" s="3"/>
      <c r="C25" s="3"/>
      <c r="D25" s="3">
        <v>17.04</v>
      </c>
      <c r="E25" s="3"/>
      <c r="F25" s="3"/>
      <c r="G25" s="3"/>
      <c r="H25" s="3"/>
      <c r="I25" s="3"/>
      <c r="J25" s="3"/>
      <c r="K25" s="3"/>
      <c r="L25" s="3"/>
      <c r="M25" s="3">
        <v>90.48</v>
      </c>
      <c r="N25" s="3">
        <f t="shared" si="4"/>
        <v>107.52000000000001</v>
      </c>
    </row>
    <row r="26" spans="1:14" ht="12.75">
      <c r="A26" s="3" t="s">
        <v>19</v>
      </c>
      <c r="B26" s="3">
        <f aca="true" t="shared" si="5" ref="B26:M26">SUM(B20:B25)</f>
        <v>268.59000000000003</v>
      </c>
      <c r="C26" s="3">
        <f t="shared" si="5"/>
        <v>248.32</v>
      </c>
      <c r="D26" s="3">
        <f t="shared" si="5"/>
        <v>278.59000000000003</v>
      </c>
      <c r="E26" s="3">
        <f t="shared" si="5"/>
        <v>300.84000000000003</v>
      </c>
      <c r="F26" s="3">
        <f t="shared" si="5"/>
        <v>236.51999999999998</v>
      </c>
      <c r="G26" s="3">
        <f t="shared" si="5"/>
        <v>236.52999999999997</v>
      </c>
      <c r="H26" s="3">
        <f t="shared" si="5"/>
        <v>259.06000000000006</v>
      </c>
      <c r="I26" s="3">
        <f t="shared" si="5"/>
        <v>368.96999999999997</v>
      </c>
      <c r="J26" s="3">
        <f t="shared" si="5"/>
        <v>214.85999999999999</v>
      </c>
      <c r="K26" s="3">
        <f t="shared" si="5"/>
        <v>306.79999999999995</v>
      </c>
      <c r="L26" s="3">
        <f t="shared" si="5"/>
        <v>246.07</v>
      </c>
      <c r="M26" s="3">
        <f t="shared" si="5"/>
        <v>351.43</v>
      </c>
      <c r="N26" s="3">
        <f t="shared" si="4"/>
        <v>3316.58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</cols>
  <sheetData>
    <row r="1" ht="15.75">
      <c r="A1" s="79" t="s">
        <v>124</v>
      </c>
    </row>
    <row r="2" spans="1:8" ht="15">
      <c r="A2" s="2" t="s">
        <v>36</v>
      </c>
      <c r="E2" t="s">
        <v>22</v>
      </c>
      <c r="H2" s="13">
        <v>393</v>
      </c>
    </row>
    <row r="4" spans="1:3" ht="12.75">
      <c r="A4" t="s">
        <v>108</v>
      </c>
      <c r="C4" s="12">
        <f>'[1]2.'!$N$16</f>
        <v>22304.489999999998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v>3768.96</v>
      </c>
      <c r="C7" s="6">
        <v>3768.96</v>
      </c>
      <c r="D7" s="6">
        <v>3768.96</v>
      </c>
      <c r="E7" s="6">
        <v>3768.96</v>
      </c>
      <c r="F7" s="6">
        <v>3768.96</v>
      </c>
      <c r="G7" s="6">
        <v>3768.96</v>
      </c>
      <c r="H7" s="6">
        <v>3783.36</v>
      </c>
      <c r="I7" s="6">
        <v>3783.36</v>
      </c>
      <c r="J7" s="6">
        <v>3762.24</v>
      </c>
      <c r="K7" s="6">
        <v>3762.24</v>
      </c>
      <c r="L7" s="6">
        <v>3762.24</v>
      </c>
      <c r="M7" s="6">
        <v>3762.24</v>
      </c>
      <c r="N7" s="6">
        <f>SUM(B7:M7)</f>
        <v>45229.439999999995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>
        <v>2506.522</v>
      </c>
      <c r="C9" s="7">
        <v>2030.992</v>
      </c>
      <c r="D9" s="7">
        <v>1888.651</v>
      </c>
      <c r="E9" s="7">
        <v>3591.29</v>
      </c>
      <c r="F9" s="7">
        <v>2205.037</v>
      </c>
      <c r="G9" s="7">
        <v>5747.253</v>
      </c>
      <c r="H9" s="7">
        <v>1510.015</v>
      </c>
      <c r="I9" s="7">
        <v>13868.74</v>
      </c>
      <c r="J9" s="7">
        <v>5371.467</v>
      </c>
      <c r="K9" s="7">
        <v>1412.577</v>
      </c>
      <c r="L9" s="7">
        <v>1557.343</v>
      </c>
      <c r="M9" s="7">
        <v>3715.641</v>
      </c>
      <c r="N9" s="7">
        <f>SUM(B9:M9)</f>
        <v>45405.528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B33</f>
        <v>3914.5299999999997</v>
      </c>
      <c r="C12" s="10">
        <f aca="true" t="shared" si="0" ref="C12:M12">C33</f>
        <v>4920.7</v>
      </c>
      <c r="D12" s="10">
        <f t="shared" si="0"/>
        <v>4537.950000000001</v>
      </c>
      <c r="E12" s="10">
        <f t="shared" si="0"/>
        <v>3996.47</v>
      </c>
      <c r="F12" s="10">
        <f t="shared" si="0"/>
        <v>4217.860000000001</v>
      </c>
      <c r="G12" s="10">
        <f t="shared" si="0"/>
        <v>3942.62</v>
      </c>
      <c r="H12" s="10">
        <f t="shared" si="0"/>
        <v>3253.41</v>
      </c>
      <c r="I12" s="10">
        <f t="shared" si="0"/>
        <v>4315.76</v>
      </c>
      <c r="J12" s="10">
        <f t="shared" si="0"/>
        <v>3838.44</v>
      </c>
      <c r="K12" s="10">
        <f t="shared" si="0"/>
        <v>5153.31</v>
      </c>
      <c r="L12" s="10">
        <f t="shared" si="0"/>
        <v>4149.83</v>
      </c>
      <c r="M12" s="10">
        <f t="shared" si="0"/>
        <v>4297.74</v>
      </c>
      <c r="N12" s="10">
        <f>SUM(B12:M12)</f>
        <v>50538.62</v>
      </c>
    </row>
    <row r="14" spans="1:14" ht="12.75">
      <c r="A14" s="11" t="s">
        <v>20</v>
      </c>
      <c r="B14" s="11">
        <f aca="true" t="shared" si="1" ref="B14:G14">B9-B12</f>
        <v>-1408.0079999999998</v>
      </c>
      <c r="C14" s="11">
        <f t="shared" si="1"/>
        <v>-2889.7079999999996</v>
      </c>
      <c r="D14" s="11">
        <f t="shared" si="1"/>
        <v>-2649.299000000001</v>
      </c>
      <c r="E14" s="11">
        <f t="shared" si="1"/>
        <v>-405.17999999999984</v>
      </c>
      <c r="F14" s="11">
        <f t="shared" si="1"/>
        <v>-2012.8230000000008</v>
      </c>
      <c r="G14" s="11">
        <f t="shared" si="1"/>
        <v>1804.6329999999998</v>
      </c>
      <c r="H14" s="11">
        <f aca="true" t="shared" si="2" ref="H14:M14">H9-H12</f>
        <v>-1743.3949999999998</v>
      </c>
      <c r="I14" s="11">
        <f t="shared" si="2"/>
        <v>9552.98</v>
      </c>
      <c r="J14" s="11">
        <f t="shared" si="2"/>
        <v>1533.0269999999996</v>
      </c>
      <c r="K14" s="11">
        <f t="shared" si="2"/>
        <v>-3740.733</v>
      </c>
      <c r="L14" s="11">
        <f t="shared" si="2"/>
        <v>-2592.487</v>
      </c>
      <c r="M14" s="11">
        <f t="shared" si="2"/>
        <v>-582.0989999999997</v>
      </c>
      <c r="N14" s="11">
        <f>SUM(B14:M14)</f>
        <v>-5133.092000000002</v>
      </c>
    </row>
    <row r="15" spans="1:14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>
      <c r="A16" s="26" t="s">
        <v>60</v>
      </c>
      <c r="B16" s="27">
        <f>C4+B7-B9</f>
        <v>23566.927999999996</v>
      </c>
      <c r="C16" s="26">
        <f aca="true" t="shared" si="3" ref="C16:H16">B16+C7-C9</f>
        <v>25304.895999999997</v>
      </c>
      <c r="D16" s="27">
        <f t="shared" si="3"/>
        <v>27185.204999999994</v>
      </c>
      <c r="E16" s="26">
        <f t="shared" si="3"/>
        <v>27362.874999999993</v>
      </c>
      <c r="F16" s="27">
        <f t="shared" si="3"/>
        <v>28926.79799999999</v>
      </c>
      <c r="G16" s="26">
        <f t="shared" si="3"/>
        <v>26948.50499999999</v>
      </c>
      <c r="H16" s="27">
        <f t="shared" si="3"/>
        <v>29221.84999999999</v>
      </c>
      <c r="I16" s="26">
        <f>H16+I7-I9</f>
        <v>19136.469999999994</v>
      </c>
      <c r="J16" s="27">
        <f>I16+J7-J9</f>
        <v>17527.24299999999</v>
      </c>
      <c r="K16" s="26">
        <f>J16+K7-K9</f>
        <v>19876.90599999999</v>
      </c>
      <c r="L16" s="27">
        <f>K16+L7-L9</f>
        <v>22081.802999999993</v>
      </c>
      <c r="M16" s="26">
        <f>L16+M7-M9</f>
        <v>22128.40199999999</v>
      </c>
      <c r="N16" s="27">
        <f>C4+N7-N9</f>
        <v>22128.401999999995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75</v>
      </c>
      <c r="B21" s="3">
        <v>990.87</v>
      </c>
      <c r="C21" s="3">
        <v>1297.74</v>
      </c>
      <c r="D21" s="3">
        <v>755.77</v>
      </c>
      <c r="E21" s="3">
        <v>694.13</v>
      </c>
      <c r="F21" s="3">
        <v>694.13</v>
      </c>
      <c r="G21" s="3">
        <v>694.13</v>
      </c>
      <c r="H21" s="3">
        <v>694.13</v>
      </c>
      <c r="I21" s="3">
        <v>694.13</v>
      </c>
      <c r="J21" s="3">
        <v>694.13</v>
      </c>
      <c r="K21" s="3">
        <v>1368.62</v>
      </c>
      <c r="L21" s="3">
        <v>694.13</v>
      </c>
      <c r="M21" s="3">
        <v>694.16</v>
      </c>
      <c r="N21" s="73">
        <f>SUM(B21:M21)</f>
        <v>9966.07</v>
      </c>
    </row>
    <row r="22" spans="1:14" ht="12.75">
      <c r="A22" s="3" t="s">
        <v>50</v>
      </c>
      <c r="B22" s="3">
        <v>111.85</v>
      </c>
      <c r="C22" s="3">
        <v>153.79</v>
      </c>
      <c r="D22" s="3">
        <v>176.27</v>
      </c>
      <c r="E22" s="3">
        <v>146.83</v>
      </c>
      <c r="F22" s="3">
        <v>146.8</v>
      </c>
      <c r="G22" s="3">
        <v>139.81</v>
      </c>
      <c r="H22" s="3">
        <v>153.79</v>
      </c>
      <c r="I22" s="3">
        <v>160.74</v>
      </c>
      <c r="J22" s="3">
        <v>139.81</v>
      </c>
      <c r="K22" s="3">
        <v>160.76</v>
      </c>
      <c r="L22" s="3">
        <v>153.79</v>
      </c>
      <c r="M22" s="3">
        <v>146.8</v>
      </c>
      <c r="N22" s="73">
        <f aca="true" t="shared" si="4" ref="N22:N33">SUM(B22:M22)</f>
        <v>1791.0399999999997</v>
      </c>
    </row>
    <row r="23" spans="1:14" ht="12.75">
      <c r="A23" s="3" t="s">
        <v>44</v>
      </c>
      <c r="B23" s="3"/>
      <c r="C23" s="3">
        <v>60.68</v>
      </c>
      <c r="D23" s="3">
        <v>12.33</v>
      </c>
      <c r="E23" s="3">
        <v>12.46</v>
      </c>
      <c r="F23" s="3">
        <v>12.46</v>
      </c>
      <c r="G23" s="3">
        <v>12.46</v>
      </c>
      <c r="H23" s="3">
        <v>12.46</v>
      </c>
      <c r="I23" s="3">
        <v>15.31</v>
      </c>
      <c r="J23" s="3">
        <v>11.15</v>
      </c>
      <c r="K23" s="3">
        <v>11.15</v>
      </c>
      <c r="L23" s="3">
        <v>156.93</v>
      </c>
      <c r="M23" s="3">
        <v>2.85</v>
      </c>
      <c r="N23" s="73">
        <f t="shared" si="4"/>
        <v>320.24000000000007</v>
      </c>
    </row>
    <row r="24" spans="1:14" ht="12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3">
        <f t="shared" si="4"/>
        <v>0</v>
      </c>
    </row>
    <row r="25" spans="1:14" ht="12.75">
      <c r="A25" s="3" t="s">
        <v>53</v>
      </c>
      <c r="B25" s="3">
        <v>560.15</v>
      </c>
      <c r="C25" s="3">
        <v>648.33</v>
      </c>
      <c r="D25" s="3">
        <v>502.67</v>
      </c>
      <c r="E25" s="3">
        <v>508.36</v>
      </c>
      <c r="F25" s="3">
        <v>453.97</v>
      </c>
      <c r="G25" s="3">
        <v>451.86</v>
      </c>
      <c r="H25" s="3">
        <v>475.14</v>
      </c>
      <c r="I25" s="3">
        <v>570.19</v>
      </c>
      <c r="J25" s="3">
        <v>433.54</v>
      </c>
      <c r="K25" s="3">
        <v>721.33</v>
      </c>
      <c r="L25" s="3">
        <v>464.15</v>
      </c>
      <c r="M25" s="3">
        <v>474.61</v>
      </c>
      <c r="N25" s="73">
        <f t="shared" si="4"/>
        <v>6264.299999999999</v>
      </c>
    </row>
    <row r="26" spans="1:14" ht="12.75">
      <c r="A26" s="3" t="s">
        <v>62</v>
      </c>
      <c r="B26" s="3">
        <v>4.7</v>
      </c>
      <c r="C26" s="3">
        <v>168.15</v>
      </c>
      <c r="D26" s="3"/>
      <c r="E26" s="3"/>
      <c r="F26" s="3">
        <v>351</v>
      </c>
      <c r="G26" s="3"/>
      <c r="H26" s="3"/>
      <c r="I26" s="3"/>
      <c r="J26" s="3">
        <v>22.42</v>
      </c>
      <c r="K26" s="3"/>
      <c r="L26" s="3">
        <v>52.3</v>
      </c>
      <c r="M26" s="3"/>
      <c r="N26" s="73">
        <f t="shared" si="4"/>
        <v>598.5699999999999</v>
      </c>
    </row>
    <row r="27" spans="1:14" ht="12.75">
      <c r="A27" s="3" t="s">
        <v>72</v>
      </c>
      <c r="B27" s="3"/>
      <c r="C27" s="3"/>
      <c r="D27" s="3">
        <v>140.51</v>
      </c>
      <c r="E27" s="3"/>
      <c r="F27" s="3"/>
      <c r="G27" s="3"/>
      <c r="H27" s="3"/>
      <c r="I27" s="3">
        <v>17.61</v>
      </c>
      <c r="J27" s="3"/>
      <c r="K27" s="3"/>
      <c r="L27" s="3"/>
      <c r="M27" s="3"/>
      <c r="N27" s="73">
        <f t="shared" si="4"/>
        <v>158.12</v>
      </c>
    </row>
    <row r="28" spans="1:14" ht="12.75">
      <c r="A28" s="3" t="s">
        <v>76</v>
      </c>
      <c r="B28" s="3">
        <v>58.83</v>
      </c>
      <c r="C28" s="3">
        <v>59.27</v>
      </c>
      <c r="D28" s="3">
        <v>59.25</v>
      </c>
      <c r="E28" s="3">
        <v>59.25</v>
      </c>
      <c r="F28" s="3">
        <v>59.3</v>
      </c>
      <c r="G28" s="3">
        <v>59.27</v>
      </c>
      <c r="H28" s="3">
        <v>58.86</v>
      </c>
      <c r="I28" s="3">
        <v>153.27</v>
      </c>
      <c r="J28" s="3">
        <v>58.86</v>
      </c>
      <c r="K28" s="3">
        <v>58.86</v>
      </c>
      <c r="L28" s="3">
        <v>58.9</v>
      </c>
      <c r="M28" s="3">
        <v>59.25</v>
      </c>
      <c r="N28" s="73">
        <f t="shared" si="4"/>
        <v>803.17</v>
      </c>
    </row>
    <row r="29" spans="1:14" ht="12.75">
      <c r="A29" s="3" t="s">
        <v>77</v>
      </c>
      <c r="B29" s="3">
        <v>693.21</v>
      </c>
      <c r="C29" s="3">
        <v>636.02</v>
      </c>
      <c r="D29" s="3">
        <v>674.08</v>
      </c>
      <c r="E29" s="3">
        <v>783.12</v>
      </c>
      <c r="F29" s="3">
        <v>603.02</v>
      </c>
      <c r="G29" s="3">
        <v>603.02</v>
      </c>
      <c r="H29" s="3">
        <v>666.55</v>
      </c>
      <c r="I29" s="3">
        <v>879.86</v>
      </c>
      <c r="J29" s="3">
        <v>542.77</v>
      </c>
      <c r="K29" s="3">
        <v>800.22</v>
      </c>
      <c r="L29" s="3">
        <v>630.15</v>
      </c>
      <c r="M29" s="3">
        <v>671.41</v>
      </c>
      <c r="N29" s="73">
        <f t="shared" si="4"/>
        <v>8183.429999999999</v>
      </c>
    </row>
    <row r="30" spans="1:14" ht="12.75">
      <c r="A30" s="3" t="s">
        <v>120</v>
      </c>
      <c r="B30" s="3">
        <v>1148.17</v>
      </c>
      <c r="C30" s="3">
        <v>1456.77</v>
      </c>
      <c r="D30" s="3">
        <v>1655.13</v>
      </c>
      <c r="E30" s="3">
        <v>1376.59</v>
      </c>
      <c r="F30" s="3">
        <v>1457.13</v>
      </c>
      <c r="G30" s="3">
        <v>1522.33</v>
      </c>
      <c r="H30" s="3">
        <v>915.88</v>
      </c>
      <c r="I30" s="3">
        <v>1401.42</v>
      </c>
      <c r="J30" s="3">
        <v>1486.76</v>
      </c>
      <c r="K30" s="3">
        <v>1560.96</v>
      </c>
      <c r="L30" s="3">
        <v>1489.62</v>
      </c>
      <c r="M30" s="3">
        <v>1473.74</v>
      </c>
      <c r="N30" s="73">
        <f t="shared" si="4"/>
        <v>16944.5</v>
      </c>
    </row>
    <row r="31" spans="1:14" ht="12.75">
      <c r="A31" s="3" t="s">
        <v>121</v>
      </c>
      <c r="B31" s="3">
        <v>346.75</v>
      </c>
      <c r="C31" s="3">
        <v>439.95</v>
      </c>
      <c r="D31" s="3">
        <v>499.85</v>
      </c>
      <c r="E31" s="3">
        <v>415.73</v>
      </c>
      <c r="F31" s="3">
        <v>440.05</v>
      </c>
      <c r="G31" s="3">
        <v>459.74</v>
      </c>
      <c r="H31" s="3">
        <v>276.6</v>
      </c>
      <c r="I31" s="3">
        <v>423.23</v>
      </c>
      <c r="J31" s="3">
        <v>449</v>
      </c>
      <c r="K31" s="3">
        <v>471.41</v>
      </c>
      <c r="L31" s="3">
        <v>449.86</v>
      </c>
      <c r="M31" s="3">
        <v>445.07</v>
      </c>
      <c r="N31" s="73">
        <f t="shared" si="4"/>
        <v>5117.24</v>
      </c>
    </row>
    <row r="32" spans="1:14" ht="12.75">
      <c r="A32" s="3" t="s">
        <v>107</v>
      </c>
      <c r="B32" s="3"/>
      <c r="C32" s="3"/>
      <c r="D32" s="3">
        <v>62.09</v>
      </c>
      <c r="E32" s="3"/>
      <c r="F32" s="3"/>
      <c r="G32" s="3"/>
      <c r="H32" s="3"/>
      <c r="I32" s="3"/>
      <c r="J32" s="3"/>
      <c r="K32" s="3"/>
      <c r="L32" s="3"/>
      <c r="M32" s="3">
        <v>329.85</v>
      </c>
      <c r="N32" s="73">
        <f t="shared" si="4"/>
        <v>391.94000000000005</v>
      </c>
    </row>
    <row r="33" spans="1:14" ht="12.75">
      <c r="A33" s="73" t="s">
        <v>19</v>
      </c>
      <c r="B33" s="73">
        <f aca="true" t="shared" si="5" ref="B33:M33">SUM(B20:B32)</f>
        <v>3914.5299999999997</v>
      </c>
      <c r="C33" s="73">
        <f t="shared" si="5"/>
        <v>4920.7</v>
      </c>
      <c r="D33" s="73">
        <f t="shared" si="5"/>
        <v>4537.950000000001</v>
      </c>
      <c r="E33" s="73">
        <f t="shared" si="5"/>
        <v>3996.47</v>
      </c>
      <c r="F33" s="73">
        <f t="shared" si="5"/>
        <v>4217.860000000001</v>
      </c>
      <c r="G33" s="73">
        <f t="shared" si="5"/>
        <v>3942.62</v>
      </c>
      <c r="H33" s="73">
        <f t="shared" si="5"/>
        <v>3253.41</v>
      </c>
      <c r="I33" s="73">
        <f t="shared" si="5"/>
        <v>4315.76</v>
      </c>
      <c r="J33" s="73">
        <f t="shared" si="5"/>
        <v>3838.44</v>
      </c>
      <c r="K33" s="73">
        <f t="shared" si="5"/>
        <v>5153.31</v>
      </c>
      <c r="L33" s="73">
        <f t="shared" si="5"/>
        <v>4149.83</v>
      </c>
      <c r="M33" s="73">
        <f t="shared" si="5"/>
        <v>4297.74</v>
      </c>
      <c r="N33" s="73">
        <f t="shared" si="4"/>
        <v>50538.62</v>
      </c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1.8515625" style="0" customWidth="1"/>
    <col min="3" max="3" width="9.7109375" style="0" customWidth="1"/>
    <col min="4" max="4" width="10.28125" style="0" customWidth="1"/>
    <col min="5" max="5" width="11.421875" style="0" customWidth="1"/>
    <col min="6" max="6" width="10.28125" style="0" customWidth="1"/>
    <col min="7" max="7" width="9.8515625" style="0" customWidth="1"/>
    <col min="8" max="8" width="10.57421875" style="0" customWidth="1"/>
    <col min="9" max="9" width="11.00390625" style="0" customWidth="1"/>
    <col min="10" max="10" width="9.8515625" style="0" customWidth="1"/>
    <col min="11" max="11" width="10.00390625" style="0" bestFit="1" customWidth="1"/>
    <col min="12" max="12" width="10.421875" style="0" customWidth="1"/>
    <col min="13" max="13" width="9.7109375" style="0" customWidth="1"/>
    <col min="14" max="14" width="10.8515625" style="0" customWidth="1"/>
  </cols>
  <sheetData>
    <row r="1" ht="15.75">
      <c r="A1" s="79" t="s">
        <v>123</v>
      </c>
    </row>
    <row r="2" spans="1:7" ht="15">
      <c r="A2" s="2" t="s">
        <v>35</v>
      </c>
      <c r="D2" t="s">
        <v>22</v>
      </c>
      <c r="G2" s="24">
        <f>Мира1!G2+2!H2+3!H2+4!H2+5!H2+6!H2+7!H2+8!H2+9!H2+'Строит.5'!H2+'7.'!H2+'9.'!H2+'10.'!H2+8а!H2+'8.'!H2+'4.'!H2+'2.'!H2</f>
        <v>11217</v>
      </c>
    </row>
    <row r="4" spans="1:3" ht="12.75">
      <c r="A4" t="s">
        <v>108</v>
      </c>
      <c r="C4" s="23">
        <f>Мира1!C4+2!C4+3!C4+4!C4+5!C4+6!C4+7!C4+8!C4+9!C4+'Строит.5'!C4+'7.'!C4+'9.'!C4+'10.'!C4+8а!C4+'8.'!C4+'4.'!C4+'2.'!C4</f>
        <v>221505.0223999999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f>Мира1!B7+2!B7+3!B7+4!B7+5!B7+6!B7+7!B7+8!B7+9!B7+'7.'!B7+'Строит.5'!B7+'9.'!B7+'10.'!B7+8а!B7+'8.'!B7+'4.'!B7+'2.'!B7</f>
        <v>106911.36000000002</v>
      </c>
      <c r="C7" s="6">
        <f>Мира1!C7+2!C7+3!C7+4!C7+5!C7+6!C7+7!C7+8!C7+9!C7+'7.'!C7+'Строит.5'!C7+'9.'!C7+'10.'!C7+8а!C7+'8.'!C7+'4.'!C7+'2.'!C7</f>
        <v>106905.60000000002</v>
      </c>
      <c r="D7" s="6">
        <f>Мира1!D7+2!D7+3!D7+4!D7+5!D7+6!D7+7!D7+8!D7+9!D7+'7.'!D7+'Строит.5'!D7+'9.'!D7+'10.'!D7+8а!D7+'8.'!D7+'4.'!D7+'2.'!D7</f>
        <v>106905.60000000002</v>
      </c>
      <c r="E7" s="6">
        <f>Мира1!E7+2!E7+3!E7+4!E7+5!E7+6!E7+7!E7+8!E7+9!E7+'7.'!E7+'Строит.5'!E7+'9.'!E7+'10.'!E7+8а!E7+'8.'!E7+'4.'!E7+'2.'!E7</f>
        <v>106905.60000000002</v>
      </c>
      <c r="F7" s="6">
        <f>Мира1!F7+2!F7+3!F7+4!F7+5!F7+6!F7+7!F7+8!F7+9!F7+'7.'!F7+'Строит.5'!F7+'9.'!F7+'10.'!F7+8а!F7+'8.'!F7+'4.'!F7+'2.'!F7</f>
        <v>106905.60000000002</v>
      </c>
      <c r="G7" s="6">
        <f>Мира1!G7+2!G7+3!G7+4!G7+5!G7+6!G7+7!G7+8!G7+9!G7+'7.'!G7+'Строит.5'!G7+'9.'!G7+'10.'!G7+8а!G7+'8.'!G7+'4.'!G7+'2.'!G7</f>
        <v>106905.60000000002</v>
      </c>
      <c r="H7" s="6">
        <f>Мира1!H7+2!H7+3!H7+4!H7+5!H7+6!H7+7!H7+8!H7+9!H7+'7.'!H7+'Строит.5'!H7+'9.'!H7+'10.'!H7+8а!H7+'8.'!H7+'4.'!H7+'2.'!H7</f>
        <v>107005.44000000002</v>
      </c>
      <c r="I7" s="6">
        <f>Мира1!I7+2!I7+3!I7+4!I7+5!I7+6!I7+7!I7+8!I7+9!I7+'7.'!I7+'Строит.5'!I7+'9.'!I7+'10.'!I7+8а!I7+'8.'!I7+'4.'!I7+'2.'!I7</f>
        <v>106834.56000000003</v>
      </c>
      <c r="J7" s="6">
        <f>Мира1!J7+2!J7+3!J7+4!J7+5!J7+6!J7+7!J7+8!J7+9!J7+'7.'!J7+'Строит.5'!J7+'9.'!J7+'10.'!J7+8а!J7+'8.'!J7+'4.'!J7+'2.'!J7</f>
        <v>106824.00000000003</v>
      </c>
      <c r="K7" s="6">
        <f>Мира1!K7+2!K7+3!K7+4!K7+5!K7+6!K7+7!K7+8!K7+9!K7+'7.'!K7+'Строит.5'!K7+'9.'!K7+'10.'!K7+8а!K7+'8.'!K7+'4.'!K7+'2.'!K7</f>
        <v>106804.80000000002</v>
      </c>
      <c r="L7" s="6">
        <f>Мира1!L7+2!L7+3!L7+4!L7+5!L7+6!L7+7!L7+8!L7+9!L7+'7.'!L7+'Строит.5'!L7+'9.'!L7+'10.'!L7+8а!L7+'8.'!L7+'4.'!L7+'2.'!L7</f>
        <v>106800.00000000003</v>
      </c>
      <c r="M7" s="6">
        <f>Мира1!M7+2!M7+3!M7+4!M7+5!M7+6!M7+7!M7+8!M7+9!M7+'7.'!M7+'Строит.5'!M7+'9.'!M7+'10.'!M7+8а!M7+'8.'!M7+'4.'!M7+'2.'!M7</f>
        <v>106800.00000000003</v>
      </c>
      <c r="N7" s="6">
        <f>SUM(B7:M7)</f>
        <v>1282508.1600000001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18" t="s">
        <v>15</v>
      </c>
      <c r="B9" s="18">
        <f>Мира1!B9+2!B9+3!B9+4!B9+5!B9+6!B9+7!B9+8!B9+9!B9+'Строит.5'!B9+'7.'!B9+'9.'!B9+'10.'!B9+8а!B9+'8.'!B9+'4.'!B9+'2.'!B9</f>
        <v>100907.6888</v>
      </c>
      <c r="C9" s="18">
        <f>Мира1!C9+2!C9+3!C9+4!C9+5!C9+6!C9+7!C9+8!C9+9!C9+'Строит.5'!C9+'7.'!C9+'9.'!C9+'10.'!C9+8а!C9+'8.'!C9+'4.'!C9+'2.'!C9</f>
        <v>89747.66759999999</v>
      </c>
      <c r="D9" s="7">
        <f>Мира1!D9+2!D9+3!D9+4!D9+5!D9+6!D9+7!D9+8!D9+9!D9+'Строит.5'!D9+'7.'!D9+'9.'!D9+'10.'!D9+8а!D9+'8.'!D9+'4.'!D9+'2.'!D9</f>
        <v>87639.78129999999</v>
      </c>
      <c r="E9" s="7">
        <f>Мира1!E9+2!E9+3!E9+4!E9+5!E9+6!E9+7!E9+8!E9+9!E9+'Строит.5'!E9+'7.'!E9+'9.'!E9+'10.'!E9+8а!E9+'8.'!E9+'4.'!E9+'2.'!E9</f>
        <v>88303.32639999999</v>
      </c>
      <c r="F9" s="7">
        <f>Мира1!F9+2!F9+3!F9+4!F9+5!F9+6!F9+7!F9+8!F9+9!F9+'Строит.5'!F9+'7.'!F9+'9.'!F9+'10.'!F9+8а!F9+'8.'!F9+'4.'!F9+'2.'!F9</f>
        <v>98681.99900000001</v>
      </c>
      <c r="G9" s="7">
        <f>Мира1!G9+2!G9+3!G9+4!G9+5!G9+6!G9+7!G9+8!G9+9!G9+'Строит.5'!G9+'7.'!G9+'9.'!G9+'10.'!G9+8а!G9+'8.'!G9+'4.'!G9+'2.'!G9</f>
        <v>119882.17099999999</v>
      </c>
      <c r="H9" s="7">
        <f>Мира1!H9+2!H9+3!H9+4!H9+5!H9+6!H9+7!H9+8!H9+9!H9+'Строит.5'!H9+'7.'!H9+'9.'!H9+'10.'!H9+8а!H9+'8.'!H9+'4.'!H9+'2.'!H9</f>
        <v>122773.2567</v>
      </c>
      <c r="I9" s="7">
        <f>Мира1!I9+2!I9+3!I9+4!I9+5!I9+6!I9+7!I9+8!I9+9!I9+'Строит.5'!I9+'7.'!I9+'9.'!I9+'10.'!I9+8а!I9+'8.'!I9+'4.'!I9+'2.'!I9</f>
        <v>145621.06619999997</v>
      </c>
      <c r="J9" s="7">
        <f>Мира1!J9+2!J9+3!J9+4!J9+5!J9+6!J9+7!J9+8!J9+9!J9+'Строит.5'!J9+'7.'!J9+'9.'!J9+'10.'!J9+8а!J9+'8.'!J9+'4.'!J9+'2.'!J9</f>
        <v>80381.55120000002</v>
      </c>
      <c r="K9" s="7">
        <f>Мира1!K9+2!K9+3!K9+4!K9+5!K9+6!K9+7!K9+8!K9+9!K9+'Строит.5'!K9+'7.'!K9+'9.'!K9+'10.'!K9+8а!K9+'8.'!K9+'4.'!K9+'2.'!K9</f>
        <v>97518.87</v>
      </c>
      <c r="L9" s="7">
        <f>Мира1!L9+2!L9+3!L9+4!L9+5!L9+6!L9+7!L9+8!L9+9!L9+'Строит.5'!L9+'7.'!L9+'9.'!L9+'10.'!L9+8а!L9+'8.'!L9+'4.'!L9+'2.'!L9</f>
        <v>86665.99710000001</v>
      </c>
      <c r="M9" s="7">
        <f>Мира1!M9+2!M9+3!M9+4!M9+5!M9+6!M9+7!M9+8!M9+9!M9+'Строит.5'!M9+'7.'!M9+'9.'!M9+'10.'!M9+8а!M9+'8.'!M9+'4.'!M9+'2.'!M9</f>
        <v>89944.0136</v>
      </c>
      <c r="N9" s="7">
        <f>SUM(B9:M9)</f>
        <v>1208067.3889</v>
      </c>
    </row>
    <row r="10" spans="1:14" ht="12.75">
      <c r="A10" s="19"/>
      <c r="B10" s="19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7"/>
      <c r="B11" s="17"/>
      <c r="C11" s="20"/>
      <c r="D11" s="1"/>
      <c r="E11" s="1"/>
      <c r="F11" s="1"/>
      <c r="G11" s="1"/>
      <c r="H11" s="1"/>
      <c r="I11" s="1"/>
      <c r="J11" s="1"/>
      <c r="K11" s="1"/>
      <c r="L11" s="1"/>
      <c r="M11" s="1"/>
      <c r="N11" s="20"/>
    </row>
    <row r="12" spans="1:14" ht="12.75">
      <c r="A12" s="10" t="s">
        <v>16</v>
      </c>
      <c r="B12" s="47">
        <f>Мира1!B12+2!B12+3!B12+4!B12+5!B12+6!B12+7!B12+8!B12+9!B12+'7.'!B12+'Строит.5'!B12+'9.'!B12+'10.'!B12+8а!B12+'8.'!B12+'4.'!B12+'2.'!B12</f>
        <v>105410.64000000001</v>
      </c>
      <c r="C12" s="7">
        <f>Мира1!C12+2!C12+3!C12+4!C12+5!C12+6!C12+7!C12+8!C12+9!C12+'Строит.5'!C12+'7.'!C12+'9.'!C12+'10.'!C12+8а!C12+'8.'!C12+'4.'!C12+'2.'!C12</f>
        <v>115014.17</v>
      </c>
      <c r="D12" s="7">
        <f>Мира1!D12+2!D12+3!D12+4!D12+5!D12+6!D12+7!D12+8!D12+9!D12+'Строит.5'!D12+'7.'!D12+'9.'!D12+'10.'!D12+8а!D12+'8.'!D12+'4.'!D12+'2.'!D12</f>
        <v>127292.98000000001</v>
      </c>
      <c r="E12" s="7">
        <f>Мира1!E12+2!E12+3!E12+4!E12+5!E12+6!E12+7!E12+8!E12+9!E12+'Строит.5'!E12+'7.'!E12+'9.'!E12+'10.'!E12+8а!E12+'8.'!E12+'4.'!E12+'2.'!E12</f>
        <v>121913.34999999998</v>
      </c>
      <c r="F12" s="7">
        <f>Мира1!F12+2!F12+3!F12+4!F12+5!F12+6!F12+7!F12+8!F12+9!F12+'Строит.5'!F12+'7.'!F12+'9.'!F12+'10.'!F12+8а!F12+'8.'!F12+'4.'!F12+'2.'!F12</f>
        <v>112428.33000000002</v>
      </c>
      <c r="G12" s="7">
        <f>Мира1!G12+2!G12+3!G12+4!G12+5!G12+6!G12+7!G12+8!G12+9!G12+'7.'!G12+'Строит.5'!G12+'9.'!G12+'10.'!G12+8а!G12+'8.'!G12+'4.'!G12+'2.'!G12</f>
        <v>121253.61</v>
      </c>
      <c r="H12" s="7">
        <f>Мира1!H12+2!H12+3!H12+4!H12+5!H12+6!H12+7!H12+8!H12+9!H12+'Строит.5'!H12+'7.'!H12+'9.'!H12+'10.'!H12+8а!H12+'8.'!H12+'4.'!H12+'2.'!H12</f>
        <v>148499.84</v>
      </c>
      <c r="I12" s="7">
        <f>Мира1!I12+2!I12+3!I12+4!I12+5!I12+6!I12+7!I12+8!I12+9!I12+'Строит.5'!I12+'7.'!I12+'9.'!I12+'10.'!I12+8а!I12+'8.'!I12+'4.'!I12+'2.'!I12</f>
        <v>135076.14000000004</v>
      </c>
      <c r="J12" s="7">
        <f>Мира1!J12+2!J12+3!J12+4!J12+5!J12+6!J12+7!J12+8!J12+9!J12+'Строит.5'!J12+'7.'!J12+'9.'!J12+'10.'!J12+8а!J12+'8.'!J12+'4.'!J12+'2.'!J12</f>
        <v>108376.25000000003</v>
      </c>
      <c r="K12" s="7">
        <f>Мира1!K12+2!K12+3!K12+4!K12+5!K12+6!K12+7!K12+8!K12+9!K12+'Строит.5'!K12+'7.'!K12+'9.'!K12+'10.'!K12+8а!K12+'8.'!K12+'4.'!K12+'2.'!K12</f>
        <v>151653.3</v>
      </c>
      <c r="L12" s="7">
        <f>Мира1!L12+2!L12+3!L12+4!L12+5!L12+6!L12+7!L12+8!L12+9!L12+'Строит.5'!L12+'7.'!L12+'9.'!L12+'10.'!L12+8а!L12+'8.'!L12+'4.'!L12+'2.'!L12</f>
        <v>189296.03999999995</v>
      </c>
      <c r="M12" s="7">
        <f>Мира1!M12+2!M12+3!M12+4!M12+5!M12+6!M12+7!M12+8!M12+9!M12+'Строит.5'!M12+'7.'!M12+'9.'!M12+'10.'!M12+8а!M12+'8.'!M12+'4.'!M12+'2.'!M12</f>
        <v>117188.98</v>
      </c>
      <c r="N12" s="10">
        <f>SUM(B12:M12)</f>
        <v>1553403.6300000001</v>
      </c>
    </row>
    <row r="13" spans="1:3" ht="12.75">
      <c r="A13" s="21"/>
      <c r="B13" s="48"/>
      <c r="C13" s="21"/>
    </row>
    <row r="14" spans="1:14" ht="12.75">
      <c r="A14" s="11" t="s">
        <v>20</v>
      </c>
      <c r="B14" s="47">
        <f>Мира1!B14+2!B14+3!B14+4!B14+5!B14+6!B14+7!B14+8!B14+9!B14+'Строит.5'!B14+'7.'!B14+'9.'!B14+'10.'!B14+8а!B14+'8.'!B14+'4.'!B14+'2.'!B14</f>
        <v>-4502.9511999999995</v>
      </c>
      <c r="C14" s="7">
        <f>Мира1!C14+2!C14+3!C14+4!C14+5!C14+6!C14+7!C14+8!C14+9!C14+'Строит.5'!C14+'7.'!C14+'9.'!C14+'10.'!C14+8а!C14+'8.'!C14+'4.'!C14+'2.'!C14</f>
        <v>-25266.5024</v>
      </c>
      <c r="D14" s="7">
        <f>Мира1!D14+2!D14+3!D14+4!D14+5!D14+6!D14+7!D14+8!D14+9!D14+'Строит.5'!D14+'7.'!D14+'9.'!D14+'10.'!D14+8а!D14+'8.'!D14+'4.'!D14+'2.'!D14</f>
        <v>-39653.19869999999</v>
      </c>
      <c r="E14" s="7">
        <f>Мира1!E14+2!E14+3!E14+4!E14+5!E14+6!E14+7!E14+8!E14+9!E14+'Строит.5'!E14+'7.'!E14+'9.'!E14+'10.'!E14+8а!E14+'8.'!E14+'4.'!E14+'2.'!E14</f>
        <v>-33610.0236</v>
      </c>
      <c r="F14" s="7">
        <f>Мира1!F14+2!F14+3!F14+4!F14+5!F14+6!F14+7!F14+8!F14+9!F14+'Строит.5'!F14+'7.'!F14+'9.'!F14+'10.'!F14+8а!F14+'8.'!F14+'4.'!F14+'2.'!F14</f>
        <v>-13746.331000000004</v>
      </c>
      <c r="G14" s="7">
        <f>Мира1!G14+2!G14+3!G14+4!G14+5!G14+6!G14+7!G14+8!G14+9!G14+'Строит.5'!G14+'7.'!G14+'9.'!G14+'10.'!G14+8а!G14+'8.'!G14+'4.'!G14+'2.'!G14</f>
        <v>-1371.4390000000012</v>
      </c>
      <c r="H14" s="7">
        <f>Мира1!H14+2!H14+3!H14+4!H14+5!H14+6!H14+7!H14+8!H14+9!H14+'Строит.5'!H14+'7.'!H14+'9.'!H14+'10.'!H14+8а!H14+'8.'!H14+'4.'!H14+'2.'!H14</f>
        <v>-25726.583300000002</v>
      </c>
      <c r="I14" s="7">
        <f>Мира1!I14+2!I14+3!I14+4!I14+5!I14+6!I14+7!I14+8!I14+9!I14+'Строит.5'!I14+'7.'!I14+'9.'!I14+'10.'!I14+8а!I14+'8.'!I14+'4.'!I14+'2.'!I14</f>
        <v>10544.926199999994</v>
      </c>
      <c r="J14" s="7">
        <f>Мира1!J14+2!J14+3!J14+4!J14+5!J14+6!J14+7!J14+8!J14+9!J14+'Строит.5'!J14+'7.'!J14+'9.'!J14+'10.'!J14+8а!J14+'8.'!J14+'4.'!J14+'2.'!J14</f>
        <v>-27994.698800000006</v>
      </c>
      <c r="K14" s="7">
        <f>Мира1!K14+2!K14+3!K14+4!K14+5!K14+6!K14+7!K14+8!K14+9!K14+'Строит.5'!K14+'7.'!K14+'9.'!K14+'10.'!K14+8а!K14+'8.'!K14+'4.'!K14+'2.'!K14</f>
        <v>-54134.430000000015</v>
      </c>
      <c r="L14" s="7">
        <f>Мира1!L14+2!L14+3!L14+4!L14+5!L14+6!L14+7!L14+8!L14+9!L14+'Строит.5'!L14+'7.'!L14+'9.'!L14+'10.'!L14+8а!L14+'8.'!L14+'4.'!L14+'2.'!L14</f>
        <v>-102630.04289999999</v>
      </c>
      <c r="M14" s="7">
        <f>Мира1!M14+2!M14+3!M14+4!M14+5!M14+6!M14+7!M14+8!M14+9!M14+'Строит.5'!M14+'7.'!M14+'9.'!M14+'10.'!M14+8а!M14+'8.'!M14+'4.'!M14+'2.'!M14</f>
        <v>-27244.966399999994</v>
      </c>
      <c r="N14" s="7">
        <f>Мира1!N14+2!N14+3!N14+4!N14+5!N14+6!N14+7!N14+8!N14+9!N14+'Строит.5'!N14+'7.'!N14+'9.'!N14+'10.'!N14+8а!N14+'8.'!N14+'4.'!N14+'2.'!N14</f>
        <v>-345336.24110000004</v>
      </c>
    </row>
    <row r="15" ht="12.75">
      <c r="B15" s="49"/>
    </row>
    <row r="16" spans="1:14" ht="12.75">
      <c r="A16" s="44" t="s">
        <v>69</v>
      </c>
      <c r="B16" s="50">
        <f>Мира1!B16+2!B16+3!B16+4!B16+5!B16+6!B16+7!B16+8!B16+9!B16+'Строит.5'!B16+'7.'!B16+'9.'!B16+'10.'!B16+8а!B16+'8.'!B16+'4.'!B16+'2.'!B16</f>
        <v>227508.69359999988</v>
      </c>
      <c r="C16" s="27">
        <f>Мира1!C16+2!C16+3!C16+4!C16+5!C16+6!C16+7!C16+8!C16+9!C16+'Строит.5'!C16+'7.'!C16+'9.'!C16+'10.'!C16+8а!C16+'8.'!C16+'4.'!C16+'2.'!C16</f>
        <v>244666.6259999999</v>
      </c>
      <c r="D16" s="27">
        <f>Мира1!D16+2!D16+3!D16+4!D16+5!D16+6!D16+7!D16+8!D16+9!D16+'Строит.5'!D16+'7.'!D16+'9.'!D16+'10.'!D16+8а!D16+'8.'!D16+'4.'!D16+'2.'!D16</f>
        <v>263932.4446999999</v>
      </c>
      <c r="E16" s="27">
        <f>Мира1!E16+2!E16+3!E16+4!E16+5!E16+6!E16+7!E16+8!E16+9!E16+'Строит.5'!E16+'7.'!E16+'9.'!E16+'10.'!E16+8а!E16+'8.'!E16+'4.'!E16+'2.'!E16</f>
        <v>282534.71829999983</v>
      </c>
      <c r="F16" s="28">
        <f>Мира1!F16+2!F16+3!F16+4!F16+5!F16+6!F16+7!F16+8!F16+9!F16+'7.'!F16+'Строит.5'!F16+'9.'!F16+'10.'!F16+8а!F16+'8.'!F16+'4.'!F16+'2.'!F16</f>
        <v>290758.31929999986</v>
      </c>
      <c r="G16" s="27">
        <f>Мира1!G16+2!G16+3!G16+4!G16+5!G16+6!G16+7!G16+8!G16+9!G16+'7.'!G16+'Строит.5'!G16+'9.'!G16+'10.'!G16+8а!G16+'8.'!G16+'4.'!G16+'2.'!G16</f>
        <v>277781.74829999986</v>
      </c>
      <c r="H16" s="26">
        <f>Мира1!H16+2!H16+3!H16+4!H16+5!H16+6!H16+7!H16+8!H16+9!H16+'7.'!H16+'Строит.5'!H16+'9.'!H16+'10.'!H16+8а!H16+'8.'!H16+'4.'!H16+'2.'!H16</f>
        <v>262013.93159999984</v>
      </c>
      <c r="I16" s="27">
        <f>Мира1!I16+2!I16+3!I16+4!I16+5!I16+6!I16+7!I16+8!I16+9!I16+'7.'!I16+'Строит.5'!I16+'9.'!I16+'10.'!I16+8а!I16+'8.'!I16+'4.'!I16+'2.'!I16</f>
        <v>223227.4253999999</v>
      </c>
      <c r="J16" s="26">
        <f>Мира1!J16+2!J16+3!J16+4!J16+5!J16+6!J16+7!J16+8!J16+9!J16+'7.'!J16+'Строит.5'!J16+'9.'!J16+'10.'!J16+8а!J16+'8.'!J16+'4.'!J16+'2.'!J16</f>
        <v>249669.87419999985</v>
      </c>
      <c r="K16" s="27">
        <f>Мира1!K16+2!K16+3!K16+4!K16+5!K16+6!K16+7!K16+8!K16+9!K16+'7.'!K16+'Строит.5'!K16+'9.'!K16+'10.'!K16+8а!K16+'8.'!K16+'4.'!K16+'2.'!K16</f>
        <v>258955.8041999998</v>
      </c>
      <c r="L16" s="26">
        <f>Мира1!L16+2!L16+3!L16+4!L16+5!L16+6!L16+7!L16+8!L16+9!L16+'7.'!L16+'Строит.5'!L16+'9.'!L16+'10.'!L16+8а!L16+'8.'!L16+'4.'!L16+'2.'!L16</f>
        <v>279089.8070999999</v>
      </c>
      <c r="M16" s="27">
        <f>Мира1!M16+2!M16+3!M16+4!M16+5!M16+6!M16+7!M16+8!M16+9!M16+'7.'!M16+'Строит.5'!M16+'9.'!M16+'10.'!M16+8а!M16+'8.'!M16+'4.'!M16+'2.'!M16</f>
        <v>295945.79349999985</v>
      </c>
      <c r="N16" s="29">
        <f>C4+N7-N9</f>
        <v>295945.79350000015</v>
      </c>
    </row>
    <row r="17" spans="1:2" ht="12.75">
      <c r="A17" s="45" t="s">
        <v>106</v>
      </c>
      <c r="B17" s="49">
        <f>6!N32+9!N32+'8.'!N27+8а!N31</f>
        <v>0</v>
      </c>
    </row>
    <row r="18" spans="1:2" ht="12.75">
      <c r="A18" s="16" t="s">
        <v>107</v>
      </c>
      <c r="B18" s="49">
        <f>Мира1!N32+2!N33+3!N32+4!N32+5!N32+6!N33+7!N32+8!N32+9!N33+'7.'!N33+'Строит.5'!N33+'9.'!N33+'10.'!N32+8а!N32+'8.'!N28+'4.'!N25+'2.'!N32</f>
        <v>11189.04</v>
      </c>
    </row>
    <row r="19" ht="12.75">
      <c r="B19" s="49"/>
    </row>
    <row r="20" spans="1:2" ht="12.75">
      <c r="A20" t="s">
        <v>96</v>
      </c>
      <c r="B20" s="49">
        <f>Мира1!N22+2!N23+3!N22+4!N22+5!N22+6!N21+7!N22+8!N22+9!N22+'7.'!N22+'Строит.5'!N22+'9.'!N22+'10.'!N22+'2.'!N24</f>
        <v>0</v>
      </c>
    </row>
    <row r="21" spans="1:2" ht="12.75">
      <c r="A21" t="s">
        <v>73</v>
      </c>
      <c r="B21" s="49">
        <f>Мира1!N26+Мира1!N21+2!N21+2!N22+2!N27+Мира1!N27+3!N21+3!N26+3!N27+4!N21+4!N26+4!N27+5!N21+5!N26+5!N27+6!N22+6!N27+6!N26+7!N21+7!N26+7!N27+8!N21+8!N26+8!N27+9!N21+9!N26+9!N27+'7.'!N21+'7.'!N26+'7.'!N27+'Строит.5'!N21+'Строит.5'!N26+'Строит.5'!N27+'9.'!N21+'9.'!N26+'9.'!N27+'10.'!N21+'10.'!N26+'10.'!N27+8а!N21+8а!N25+8а!N26+'2.'!N23+'2.'!N26+'2.'!N27</f>
        <v>222102.99000000005</v>
      </c>
    </row>
    <row r="22" spans="1:4" ht="12.75">
      <c r="A22" t="s">
        <v>74</v>
      </c>
      <c r="B22" s="49">
        <f>Мира1!N33+Мира1!N23+Мира1!N24+Мира1!N28+Мира1!N29+2!N24+2!N25+2!N28+2!N29+2!N32+3!N23+3!N24+3!N28+3!N29+4!N23+4!N24+4!N28+4!N29+5!N23+5!N24+5!N28+5!N29+6!N23+6!N24+6!N28+6!N29+7!N23+7!N24+7!N28+7!N29+8!N23+8!N24+8!N28+8!N29+9!N23+9!N24+9!N28+9!N29+'7.'!N23+'7.'!N24+'7.'!N28+'7.'!N29+'7.'!N32+'Строит.5'!N23+'Строит.5'!N24+'Строит.5'!N28+'Строит.5'!N29+'9.'!N23+'9.'!N24+'9.'!N28+'9.'!N29+'10.'!N23+'10.'!N24+'10.'!N28+'10.'!N29+8а!N22+8а!N23+8а!N27+8а!N28+'8.'!N21+'8.'!N22+'4.'!N21+'4.'!N22+'2.'!N21+'2.'!N22+'2.'!N28+'2.'!N29+3!N33+4!N33+5!N33+6!N34+7!N33</f>
        <v>538383.06</v>
      </c>
      <c r="C22" t="s">
        <v>102</v>
      </c>
      <c r="D22">
        <f>Мира1!N30+2!N30+3!N30+4!N30+5!N30+6!N30+7!N30+8!N30+9!N30+'7.'!N30+'Строит.5'!N31+'9.'!N31+'10.'!N30+8а!N29+'8.'!N25+'2.'!N30</f>
        <v>475527.53</v>
      </c>
    </row>
    <row r="23" spans="1:6" ht="12.75">
      <c r="A23" t="s">
        <v>95</v>
      </c>
      <c r="B23" s="49">
        <f>Мира1!N25+2!N26+3!N25+4!N25+5!N25+6!N25+7!N25+8!N25+9!N25+'7.'!N25+'Строит.5'!N25+'9.'!N25+'10.'!N25+8а!N24+'8.'!N23+'4.'!N23+'2.'!N25</f>
        <v>162591.7</v>
      </c>
      <c r="C23" t="s">
        <v>103</v>
      </c>
      <c r="D23">
        <f>Мира1!N31+2!N31+3!N31+4!N31+5!N31+6!N31+7!N31+8!N31+9!N31+'7.'!N31+'Строит.5'!N32+'9.'!N32+'10.'!N31+8а!N30+'8.'!N26+'2.'!N31</f>
        <v>143609.30999999997</v>
      </c>
      <c r="F23" s="46"/>
    </row>
    <row r="24" spans="1:2" ht="12.75">
      <c r="A24" s="1" t="s">
        <v>101</v>
      </c>
      <c r="B24" s="51">
        <f>B17+B18+B19+B20+B21+B22+B23+D22+D23</f>
        <v>1553403.6300000001</v>
      </c>
    </row>
    <row r="27" spans="1:9" ht="12.75">
      <c r="A27" s="38"/>
      <c r="B27" s="39"/>
      <c r="C27" s="38" t="s">
        <v>82</v>
      </c>
      <c r="D27" s="39" t="s">
        <v>83</v>
      </c>
      <c r="E27" s="38" t="s">
        <v>91</v>
      </c>
      <c r="F27" s="39" t="s">
        <v>92</v>
      </c>
      <c r="G27" s="38" t="s">
        <v>84</v>
      </c>
      <c r="H27" s="74" t="s">
        <v>93</v>
      </c>
      <c r="I27" s="77"/>
    </row>
    <row r="28" spans="1:9" ht="12.75">
      <c r="A28" s="40" t="s">
        <v>85</v>
      </c>
      <c r="B28" s="34">
        <v>2</v>
      </c>
      <c r="C28" s="33">
        <v>393</v>
      </c>
      <c r="D28" s="34">
        <f aca="true" t="shared" si="0" ref="D28:D35">C28*9.6</f>
        <v>3772.7999999999997</v>
      </c>
      <c r="E28" s="33">
        <f>D28*12</f>
        <v>45273.6</v>
      </c>
      <c r="F28" s="34">
        <f>'2.'!N21+'2.'!N22+'2.'!N25+'2.'!N28+'2.'!N29+'2.'!N30+'2.'!N31</f>
        <v>49069.74999999999</v>
      </c>
      <c r="G28" s="33">
        <f>'2.'!N23+'2.'!N24+'2.'!N26+'2.'!N27+'2.'!N32</f>
        <v>1468.87</v>
      </c>
      <c r="H28" s="75">
        <f>SUM(F28:G28)</f>
        <v>50538.619999999995</v>
      </c>
      <c r="I28" s="78"/>
    </row>
    <row r="29" spans="1:9" ht="12.75">
      <c r="A29" s="41"/>
      <c r="B29" s="31">
        <v>4</v>
      </c>
      <c r="C29" s="32">
        <v>108</v>
      </c>
      <c r="D29" s="43">
        <f t="shared" si="0"/>
        <v>1036.8</v>
      </c>
      <c r="E29" s="33">
        <f aca="true" t="shared" si="1" ref="E29:E45">D29*12</f>
        <v>12441.599999999999</v>
      </c>
      <c r="F29" s="31">
        <f>'4.'!N21+'4.'!N22+'4.'!N23</f>
        <v>3209.06</v>
      </c>
      <c r="G29" s="32">
        <f>'4.'!N25</f>
        <v>107.52000000000001</v>
      </c>
      <c r="H29" s="75">
        <f>SUM(F29:G29)</f>
        <v>3316.58</v>
      </c>
      <c r="I29" s="78"/>
    </row>
    <row r="30" spans="1:9" ht="12.75">
      <c r="A30" s="5"/>
      <c r="B30" s="30">
        <v>5</v>
      </c>
      <c r="C30" s="3">
        <v>1193</v>
      </c>
      <c r="D30" s="43">
        <f t="shared" si="0"/>
        <v>11452.8</v>
      </c>
      <c r="E30" s="33">
        <f t="shared" si="1"/>
        <v>137433.59999999998</v>
      </c>
      <c r="F30" s="30">
        <f>'Строит.5'!N23+'Строит.5'!N24+'Строит.5'!N25+'Строит.5'!N28+'Строит.5'!N29+'Строит.5'!N31+'Строит.5'!N32</f>
        <v>148929.01</v>
      </c>
      <c r="G30" s="3">
        <f>'Строит.5'!N21+'Строит.5'!N22+'Строит.5'!N26+'Строит.5'!N27+'Строит.5'!N30+'Строит.5'!N33</f>
        <v>7516.53</v>
      </c>
      <c r="H30" s="75">
        <f aca="true" t="shared" si="2" ref="H30:H35">SUM(F30:G30)</f>
        <v>156445.54</v>
      </c>
      <c r="I30" s="78"/>
    </row>
    <row r="31" spans="1:9" ht="12.75">
      <c r="A31" s="41"/>
      <c r="B31" s="31">
        <v>7</v>
      </c>
      <c r="C31" s="32">
        <v>455</v>
      </c>
      <c r="D31" s="43">
        <f t="shared" si="0"/>
        <v>4368</v>
      </c>
      <c r="E31" s="33">
        <f t="shared" si="1"/>
        <v>52416</v>
      </c>
      <c r="F31" s="31">
        <f>'7.'!N23+'7.'!N24+'7.'!N25+'7.'!N28+'7.'!N29+'7.'!N30+'7.'!N31</f>
        <v>56834.74</v>
      </c>
      <c r="G31" s="32">
        <f>'7.'!N21+'7.'!N22+'7.'!N26+'7.'!N27+'7.'!N32+'7.'!N33</f>
        <v>8749.38</v>
      </c>
      <c r="H31" s="75">
        <f t="shared" si="2"/>
        <v>65584.12</v>
      </c>
      <c r="I31" s="78"/>
    </row>
    <row r="32" spans="1:9" ht="12.75">
      <c r="A32" s="5"/>
      <c r="B32" s="30">
        <v>8</v>
      </c>
      <c r="C32" s="3">
        <v>80</v>
      </c>
      <c r="D32" s="43">
        <f t="shared" si="0"/>
        <v>768</v>
      </c>
      <c r="E32" s="33">
        <f t="shared" si="1"/>
        <v>9216</v>
      </c>
      <c r="F32" s="30">
        <f>'8.'!N21+'8.'!N22+'8.'!N23+'8.'!N25+'8.'!N26</f>
        <v>2381.4900000000007</v>
      </c>
      <c r="G32" s="3">
        <f>'8.'!N27+'8.'!N28</f>
        <v>79.78</v>
      </c>
      <c r="H32" s="75">
        <f t="shared" si="2"/>
        <v>2461.270000000001</v>
      </c>
      <c r="I32" s="78"/>
    </row>
    <row r="33" spans="1:9" ht="12.75">
      <c r="A33" s="41"/>
      <c r="B33" s="31" t="s">
        <v>86</v>
      </c>
      <c r="C33" s="32">
        <v>292</v>
      </c>
      <c r="D33" s="43">
        <f t="shared" si="0"/>
        <v>2803.2</v>
      </c>
      <c r="E33" s="33">
        <f t="shared" si="1"/>
        <v>33638.399999999994</v>
      </c>
      <c r="F33" s="31">
        <f>8а!N22+8а!N23+8а!N24+8а!N27+8а!N28+8а!N29+8а!N30</f>
        <v>36458.13</v>
      </c>
      <c r="G33" s="32">
        <f>8а!N21+8а!N25+8а!N26+8а!N31+8а!N32</f>
        <v>1187.85</v>
      </c>
      <c r="H33" s="75">
        <f t="shared" si="2"/>
        <v>37645.979999999996</v>
      </c>
      <c r="I33" s="78"/>
    </row>
    <row r="34" spans="1:9" ht="12.75">
      <c r="A34" s="5"/>
      <c r="B34" s="30">
        <v>9</v>
      </c>
      <c r="C34" s="3">
        <v>475</v>
      </c>
      <c r="D34" s="43">
        <f t="shared" si="0"/>
        <v>4560</v>
      </c>
      <c r="E34" s="33">
        <f t="shared" si="1"/>
        <v>54720</v>
      </c>
      <c r="F34" s="30">
        <f>'9.'!N23+'9.'!N24+'9.'!N25+'9.'!N28+'9.'!N29+'9.'!N32+'9.'!N31</f>
        <v>59256.92999999999</v>
      </c>
      <c r="G34" s="3">
        <f>'9.'!N21+'9.'!N22+'9.'!N27+'9.'!N26+'9.'!N30+'9.'!N33</f>
        <v>6543.699999999999</v>
      </c>
      <c r="H34" s="75">
        <f t="shared" si="2"/>
        <v>65800.62999999999</v>
      </c>
      <c r="I34" s="78"/>
    </row>
    <row r="35" spans="1:9" ht="12.75">
      <c r="A35" s="41"/>
      <c r="B35" s="31">
        <v>10</v>
      </c>
      <c r="C35" s="32">
        <v>380</v>
      </c>
      <c r="D35" s="43">
        <f t="shared" si="0"/>
        <v>3648</v>
      </c>
      <c r="E35" s="33">
        <f t="shared" si="1"/>
        <v>43776</v>
      </c>
      <c r="F35" s="31">
        <f>'10.'!N23+'10.'!N24+'10.'!N25+'10.'!N28+'10.'!N29+'10.'!N30+'10.'!N31</f>
        <v>47470.5</v>
      </c>
      <c r="G35" s="32">
        <f>'10.'!N21+'10.'!N22+'10.'!N26+'10.'!N27+'10.'!N32</f>
        <v>1275.94</v>
      </c>
      <c r="H35" s="75">
        <f t="shared" si="2"/>
        <v>48746.44</v>
      </c>
      <c r="I35" s="78"/>
    </row>
    <row r="36" spans="1:9" ht="12.75">
      <c r="A36" s="27" t="s">
        <v>87</v>
      </c>
      <c r="B36" s="37"/>
      <c r="C36" s="27">
        <f>SUM(C28:C35)</f>
        <v>3376</v>
      </c>
      <c r="D36" s="27">
        <f>SUM(D28:D35)</f>
        <v>32409.6</v>
      </c>
      <c r="E36" s="27">
        <f>SUM(E28:E35)</f>
        <v>388915.19999999995</v>
      </c>
      <c r="F36" s="27">
        <f>SUM(F28:F35)</f>
        <v>403609.61</v>
      </c>
      <c r="G36" s="27">
        <f>SUM(G28:G35)</f>
        <v>26929.569999999996</v>
      </c>
      <c r="H36" s="28">
        <f>SUM(H28:H35)</f>
        <v>430539.18</v>
      </c>
      <c r="I36" s="77"/>
    </row>
    <row r="37" spans="1:9" ht="12.75">
      <c r="A37" s="42" t="s">
        <v>88</v>
      </c>
      <c r="B37" s="36">
        <v>1</v>
      </c>
      <c r="C37" s="35">
        <v>888</v>
      </c>
      <c r="D37" s="34">
        <f aca="true" t="shared" si="3" ref="D37:D45">C37*9.6</f>
        <v>8524.8</v>
      </c>
      <c r="E37" s="33">
        <f t="shared" si="1"/>
        <v>102297.59999999999</v>
      </c>
      <c r="F37" s="36">
        <f>Мира1!N23+Мира1!N24+Мира1!N25+Мира1!N28+Мира1!N29+Мира1!N30+Мира1!N31+Мира1!N33</f>
        <v>104096.36000000002</v>
      </c>
      <c r="G37" s="35">
        <f>Мира1!N21+Мира1!N22+Мира1!N26+Мира1!N27+Мира1!N32</f>
        <v>32943.03</v>
      </c>
      <c r="H37" s="76">
        <f>SUM(F37:G37)</f>
        <v>137039.39</v>
      </c>
      <c r="I37" s="78"/>
    </row>
    <row r="38" spans="1:9" ht="12.75">
      <c r="A38" s="5"/>
      <c r="B38" s="30">
        <v>2</v>
      </c>
      <c r="C38" s="3">
        <v>897</v>
      </c>
      <c r="D38" s="43">
        <f t="shared" si="3"/>
        <v>8611.199999999999</v>
      </c>
      <c r="E38" s="33">
        <f t="shared" si="1"/>
        <v>103334.4</v>
      </c>
      <c r="F38" s="30">
        <f>2!N24+2!N25+2!N26+2!N28+2!N29+2!N30+2!N31+2!N32</f>
        <v>104928.65000000001</v>
      </c>
      <c r="G38" s="3">
        <f>2!N21+2!N22+2!N23+2!N27+2!N33</f>
        <v>6899.51</v>
      </c>
      <c r="H38" s="76">
        <f aca="true" t="shared" si="4" ref="H38:H45">SUM(F38:G38)</f>
        <v>111828.16</v>
      </c>
      <c r="I38" s="78"/>
    </row>
    <row r="39" spans="1:9" ht="12.75">
      <c r="A39" s="41"/>
      <c r="B39" s="31">
        <v>3</v>
      </c>
      <c r="C39" s="32">
        <v>888</v>
      </c>
      <c r="D39" s="43">
        <f t="shared" si="3"/>
        <v>8524.8</v>
      </c>
      <c r="E39" s="33">
        <f t="shared" si="1"/>
        <v>102297.59999999999</v>
      </c>
      <c r="F39" s="31">
        <f>3!N23+3!N24+3!N25+3!N28+3!N29+3!N30+3!N31+3!N33</f>
        <v>119329.76000000001</v>
      </c>
      <c r="G39" s="32">
        <f>3!N21+3!N22+3!N26+3!N27+3!N32</f>
        <v>8945.63</v>
      </c>
      <c r="H39" s="76">
        <f t="shared" si="4"/>
        <v>128275.39000000001</v>
      </c>
      <c r="I39" s="78"/>
    </row>
    <row r="40" spans="1:9" ht="12.75">
      <c r="A40" s="5"/>
      <c r="B40" s="30">
        <v>4</v>
      </c>
      <c r="C40" s="3">
        <v>866</v>
      </c>
      <c r="D40" s="43">
        <f t="shared" si="3"/>
        <v>8313.6</v>
      </c>
      <c r="E40" s="33">
        <f t="shared" si="1"/>
        <v>99763.20000000001</v>
      </c>
      <c r="F40" s="30">
        <f>4!N23+4!N24+4!N25+4!N28+4!N29+4!N30+4!N31+4!N33</f>
        <v>106299.62999999999</v>
      </c>
      <c r="G40" s="3">
        <f>4!N21+4!N22+4!N26+4!N27+4!N32</f>
        <v>30844.62</v>
      </c>
      <c r="H40" s="76">
        <f t="shared" si="4"/>
        <v>137144.25</v>
      </c>
      <c r="I40" s="78"/>
    </row>
    <row r="41" spans="1:9" ht="12.75">
      <c r="A41" s="41"/>
      <c r="B41" s="31">
        <v>5</v>
      </c>
      <c r="C41" s="32">
        <v>869</v>
      </c>
      <c r="D41" s="43">
        <f t="shared" si="3"/>
        <v>8342.4</v>
      </c>
      <c r="E41" s="33">
        <f t="shared" si="1"/>
        <v>100108.79999999999</v>
      </c>
      <c r="F41" s="31">
        <f>5!N23+5!N24+5!N25+5!N28+5!N29+5!N30+5!N31+5!N33</f>
        <v>94893.70000000001</v>
      </c>
      <c r="G41" s="32">
        <f>5!N21+5!N22+5!N26+5!N27+5!N32</f>
        <v>16522.28</v>
      </c>
      <c r="H41" s="76">
        <f t="shared" si="4"/>
        <v>111415.98000000001</v>
      </c>
      <c r="I41" s="78"/>
    </row>
    <row r="42" spans="1:9" ht="12.75">
      <c r="A42" s="5"/>
      <c r="B42" s="30">
        <v>6</v>
      </c>
      <c r="C42" s="3">
        <v>860</v>
      </c>
      <c r="D42" s="43">
        <f t="shared" si="3"/>
        <v>8256</v>
      </c>
      <c r="E42" s="33">
        <f t="shared" si="1"/>
        <v>99072</v>
      </c>
      <c r="F42" s="30">
        <f>6!N23+6!N24+6!N25+6!N28+6!N29+6!N30+6!N31+6!N34</f>
        <v>93957.52</v>
      </c>
      <c r="G42" s="3">
        <f>6!N21+6!N22+6!N26+6!N27+6!N32+6!N33</f>
        <v>23414.59</v>
      </c>
      <c r="H42" s="76">
        <f t="shared" si="4"/>
        <v>117372.11</v>
      </c>
      <c r="I42" s="78"/>
    </row>
    <row r="43" spans="1:9" ht="12.75">
      <c r="A43" s="41"/>
      <c r="B43" s="31">
        <v>7</v>
      </c>
      <c r="C43" s="32">
        <v>871</v>
      </c>
      <c r="D43" s="43">
        <f t="shared" si="3"/>
        <v>8361.6</v>
      </c>
      <c r="E43" s="33">
        <f t="shared" si="1"/>
        <v>100339.20000000001</v>
      </c>
      <c r="F43" s="31">
        <f>7!N23+7!N24+7!N25+7!N28+7!N29+7!N30+7!N31+7!N33</f>
        <v>115803.62999999999</v>
      </c>
      <c r="G43" s="32">
        <f>7!N21+7!N22+7!N26+7!N27+7!N32</f>
        <v>25587.639999999996</v>
      </c>
      <c r="H43" s="76">
        <f t="shared" si="4"/>
        <v>141391.27</v>
      </c>
      <c r="I43" s="78"/>
    </row>
    <row r="44" spans="1:9" ht="12.75">
      <c r="A44" s="5"/>
      <c r="B44" s="30">
        <v>8</v>
      </c>
      <c r="C44" s="3">
        <v>846</v>
      </c>
      <c r="D44" s="43">
        <f t="shared" si="3"/>
        <v>8121.599999999999</v>
      </c>
      <c r="E44" s="33">
        <f t="shared" si="1"/>
        <v>97459.2</v>
      </c>
      <c r="F44" s="30">
        <f>8!N23+8!N24+8!N25+8!N28+8!N29+8!N30+8!N31</f>
        <v>88009.15000000001</v>
      </c>
      <c r="G44" s="3">
        <f>8!N21+8!N22+8!N26+8!N27+8!N32</f>
        <v>57007.21000000001</v>
      </c>
      <c r="H44" s="76">
        <f t="shared" si="4"/>
        <v>145016.36000000002</v>
      </c>
      <c r="I44" s="78"/>
    </row>
    <row r="45" spans="1:9" ht="12.75">
      <c r="A45" s="41"/>
      <c r="B45" s="31">
        <v>9</v>
      </c>
      <c r="C45" s="32">
        <v>857</v>
      </c>
      <c r="D45" s="43">
        <f t="shared" si="3"/>
        <v>8227.199999999999</v>
      </c>
      <c r="E45" s="33">
        <f t="shared" si="1"/>
        <v>98726.4</v>
      </c>
      <c r="F45" s="31">
        <f>9!N23+9!N24+9!N25+9!N28+9!N29+9!N30+9!N31</f>
        <v>89183.59</v>
      </c>
      <c r="G45" s="32">
        <f>9!N21+9!N22+9!N26+9!N27+9!N32+9!N33</f>
        <v>4197.95</v>
      </c>
      <c r="H45" s="76">
        <f t="shared" si="4"/>
        <v>93381.54</v>
      </c>
      <c r="I45" s="78"/>
    </row>
    <row r="46" spans="1:9" ht="12.75">
      <c r="A46" s="27" t="s">
        <v>89</v>
      </c>
      <c r="B46" s="37"/>
      <c r="C46" s="27">
        <f>SUM(C37:C45)</f>
        <v>7842</v>
      </c>
      <c r="D46" s="27">
        <f>SUM(D37:D45)</f>
        <v>75283.2</v>
      </c>
      <c r="E46" s="27">
        <f>SUM(E37:E45)</f>
        <v>903398.4</v>
      </c>
      <c r="F46" s="27">
        <f>SUM(F37:F45)</f>
        <v>916501.9900000001</v>
      </c>
      <c r="G46" s="27">
        <f>SUM(G37:G45)</f>
        <v>206362.46000000002</v>
      </c>
      <c r="H46" s="28">
        <f>SUM(H37:H45)</f>
        <v>1122864.45</v>
      </c>
      <c r="I46" s="77"/>
    </row>
    <row r="47" spans="1:9" ht="12.75">
      <c r="A47" s="38" t="s">
        <v>90</v>
      </c>
      <c r="B47" s="39"/>
      <c r="C47" s="38">
        <f>C36+C46</f>
        <v>11218</v>
      </c>
      <c r="D47" s="38">
        <f>D36+D46</f>
        <v>107692.79999999999</v>
      </c>
      <c r="E47" s="38">
        <f>E36+E46</f>
        <v>1292313.6</v>
      </c>
      <c r="F47" s="38">
        <f>F36+F46</f>
        <v>1320111.6</v>
      </c>
      <c r="G47" s="38">
        <f>G36+G46</f>
        <v>233292.03000000003</v>
      </c>
      <c r="H47" s="74">
        <f>H36+H46</f>
        <v>1553403.63</v>
      </c>
      <c r="I47" s="77"/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14" max="14" width="10.140625" style="0" customWidth="1"/>
    <col min="15" max="15" width="10.57421875" style="0" customWidth="1"/>
  </cols>
  <sheetData>
    <row r="1" ht="15.75">
      <c r="A1" s="79" t="s">
        <v>124</v>
      </c>
    </row>
    <row r="2" spans="1:8" ht="15">
      <c r="A2" s="2" t="s">
        <v>21</v>
      </c>
      <c r="E2" t="s">
        <v>22</v>
      </c>
      <c r="H2" s="13">
        <v>896</v>
      </c>
    </row>
    <row r="4" spans="1:4" ht="12.75">
      <c r="A4" t="s">
        <v>108</v>
      </c>
      <c r="C4" s="63">
        <f>'[1]2'!$N$16</f>
        <v>4074.6890000000567</v>
      </c>
      <c r="D4">
        <v>4074.69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4">
        <v>8605.44</v>
      </c>
      <c r="C7" s="64">
        <v>8605.44</v>
      </c>
      <c r="D7" s="64">
        <v>8605.44</v>
      </c>
      <c r="E7" s="64">
        <v>8605.44</v>
      </c>
      <c r="F7" s="64">
        <v>8605.44</v>
      </c>
      <c r="G7" s="64">
        <v>8605.44</v>
      </c>
      <c r="H7" s="64">
        <v>8616</v>
      </c>
      <c r="I7" s="64">
        <v>8616.96</v>
      </c>
      <c r="J7" s="64">
        <v>8613.12</v>
      </c>
      <c r="K7" s="64">
        <v>8613.12</v>
      </c>
      <c r="L7" s="64">
        <v>8613.12</v>
      </c>
      <c r="M7" s="64">
        <v>8613.12</v>
      </c>
      <c r="N7" s="64">
        <f>SUM(B7:M7)</f>
        <v>103318.07999999999</v>
      </c>
    </row>
    <row r="8" spans="1:14" ht="12.75">
      <c r="A8" s="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>
      <c r="A9" s="7" t="s">
        <v>15</v>
      </c>
      <c r="B9" s="47">
        <v>8659.746</v>
      </c>
      <c r="C9" s="47">
        <v>7287.615</v>
      </c>
      <c r="D9" s="47">
        <v>7831.806</v>
      </c>
      <c r="E9" s="47">
        <v>6558.419</v>
      </c>
      <c r="F9" s="47">
        <v>9619.051</v>
      </c>
      <c r="G9" s="47">
        <v>12851.76</v>
      </c>
      <c r="H9" s="47">
        <v>9400.79</v>
      </c>
      <c r="I9" s="47">
        <v>8558.979</v>
      </c>
      <c r="J9" s="47">
        <v>6539.224</v>
      </c>
      <c r="K9" s="47">
        <v>6772.651</v>
      </c>
      <c r="L9" s="47">
        <v>8148.744</v>
      </c>
      <c r="M9" s="47">
        <v>8213.41</v>
      </c>
      <c r="N9" s="47">
        <f>SUM(B9:M9)</f>
        <v>100442.195</v>
      </c>
    </row>
    <row r="10" spans="1:14" ht="12.75">
      <c r="A10" s="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6"/>
    </row>
    <row r="11" spans="1:14" ht="12.75">
      <c r="A11" s="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7"/>
    </row>
    <row r="12" spans="1:14" ht="12.75">
      <c r="A12" s="10" t="s">
        <v>16</v>
      </c>
      <c r="B12" s="68">
        <f>SUM(B34)</f>
        <v>6815.11</v>
      </c>
      <c r="C12" s="68">
        <f aca="true" t="shared" si="0" ref="C12:M12">C34</f>
        <v>7786.33</v>
      </c>
      <c r="D12" s="68">
        <f t="shared" si="0"/>
        <v>8920.480000000001</v>
      </c>
      <c r="E12" s="68">
        <f>E34</f>
        <v>7872.57</v>
      </c>
      <c r="F12" s="68">
        <f t="shared" si="0"/>
        <v>10300.720000000001</v>
      </c>
      <c r="G12" s="68">
        <f t="shared" si="0"/>
        <v>22045.69</v>
      </c>
      <c r="H12" s="68">
        <f t="shared" si="0"/>
        <v>6178.56</v>
      </c>
      <c r="I12" s="68">
        <f t="shared" si="0"/>
        <v>8574.47</v>
      </c>
      <c r="J12" s="68">
        <f t="shared" si="0"/>
        <v>7485.31</v>
      </c>
      <c r="K12" s="68">
        <f t="shared" si="0"/>
        <v>8509.74</v>
      </c>
      <c r="L12" s="68">
        <f t="shared" si="0"/>
        <v>8766.51</v>
      </c>
      <c r="M12" s="68">
        <f t="shared" si="0"/>
        <v>8572.67</v>
      </c>
      <c r="N12" s="68">
        <f>SUM(B12:M12)</f>
        <v>111828.15999999999</v>
      </c>
    </row>
    <row r="13" spans="2:14" ht="12.7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11" t="s">
        <v>20</v>
      </c>
      <c r="B14" s="69">
        <f>B9-B12</f>
        <v>1844.6359999999995</v>
      </c>
      <c r="C14" s="69">
        <f aca="true" t="shared" si="1" ref="C14:N14">C9-C12</f>
        <v>-498.71500000000015</v>
      </c>
      <c r="D14" s="69">
        <f t="shared" si="1"/>
        <v>-1088.6740000000018</v>
      </c>
      <c r="E14" s="69">
        <f t="shared" si="1"/>
        <v>-1314.1509999999998</v>
      </c>
      <c r="F14" s="69">
        <f t="shared" si="1"/>
        <v>-681.6690000000017</v>
      </c>
      <c r="G14" s="69">
        <f t="shared" si="1"/>
        <v>-9193.929999999998</v>
      </c>
      <c r="H14" s="69">
        <f t="shared" si="1"/>
        <v>3222.2300000000005</v>
      </c>
      <c r="I14" s="69">
        <f t="shared" si="1"/>
        <v>-15.490999999999985</v>
      </c>
      <c r="J14" s="69">
        <f t="shared" si="1"/>
        <v>-946.0860000000002</v>
      </c>
      <c r="K14" s="69">
        <f t="shared" si="1"/>
        <v>-1737.089</v>
      </c>
      <c r="L14" s="69">
        <f t="shared" si="1"/>
        <v>-617.7660000000005</v>
      </c>
      <c r="M14" s="69">
        <f t="shared" si="1"/>
        <v>-359.2600000000002</v>
      </c>
      <c r="N14" s="69">
        <f t="shared" si="1"/>
        <v>-11385.964999999982</v>
      </c>
    </row>
    <row r="15" spans="2:14" ht="12.7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6" ht="12.75">
      <c r="A16" s="26" t="s">
        <v>60</v>
      </c>
      <c r="B16" s="50">
        <f>C4+B7-B9</f>
        <v>4020.383000000058</v>
      </c>
      <c r="C16" s="70">
        <f aca="true" t="shared" si="2" ref="C16:H16">B16+C7-C9</f>
        <v>5338.208000000059</v>
      </c>
      <c r="D16" s="50">
        <f t="shared" si="2"/>
        <v>6111.84200000006</v>
      </c>
      <c r="E16" s="70">
        <f t="shared" si="2"/>
        <v>8158.863000000061</v>
      </c>
      <c r="F16" s="50">
        <f t="shared" si="2"/>
        <v>7145.252000000062</v>
      </c>
      <c r="G16" s="70">
        <f t="shared" si="2"/>
        <v>2898.9320000000625</v>
      </c>
      <c r="H16" s="50">
        <f t="shared" si="2"/>
        <v>2114.1420000000617</v>
      </c>
      <c r="I16" s="70">
        <f>H16+I7-I9</f>
        <v>2172.1230000000614</v>
      </c>
      <c r="J16" s="50">
        <f>I16+J7-J9</f>
        <v>4246.019000000062</v>
      </c>
      <c r="K16" s="70">
        <f>J16+K7-K9</f>
        <v>6086.488000000063</v>
      </c>
      <c r="L16" s="50">
        <f>K16+L7-L9</f>
        <v>6550.864000000064</v>
      </c>
      <c r="M16" s="70">
        <f>L16+M7-M9</f>
        <v>6950.574000000066</v>
      </c>
      <c r="N16" s="50">
        <f>C4+N7-N9</f>
        <v>6950.574000000037</v>
      </c>
      <c r="O16" s="71"/>
      <c r="P16" s="31"/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2"/>
    </row>
    <row r="21" spans="1:14" ht="12.75">
      <c r="A21" s="3" t="s">
        <v>62</v>
      </c>
      <c r="B21" s="3">
        <v>4.7</v>
      </c>
      <c r="C21" s="3">
        <v>43.33</v>
      </c>
      <c r="D21" s="3">
        <v>200</v>
      </c>
      <c r="E21" s="3"/>
      <c r="F21" s="3">
        <v>2668.69</v>
      </c>
      <c r="G21" s="3">
        <v>2577.79</v>
      </c>
      <c r="H21" s="3"/>
      <c r="I21" s="3"/>
      <c r="J21" s="3">
        <v>22.32</v>
      </c>
      <c r="K21" s="3"/>
      <c r="L21" s="3">
        <v>52.28</v>
      </c>
      <c r="M21" s="3"/>
      <c r="N21" s="22">
        <f>SUM(B21:M21)</f>
        <v>5569.11</v>
      </c>
    </row>
    <row r="22" spans="1:14" ht="12.75">
      <c r="A22" s="3" t="s">
        <v>44</v>
      </c>
      <c r="B22" s="3"/>
      <c r="C22" s="3">
        <v>60.59</v>
      </c>
      <c r="D22" s="3">
        <v>12.33</v>
      </c>
      <c r="E22" s="3">
        <v>12.33</v>
      </c>
      <c r="F22" s="3">
        <v>12.33</v>
      </c>
      <c r="G22" s="3">
        <v>12.33</v>
      </c>
      <c r="H22" s="3">
        <v>12.33</v>
      </c>
      <c r="I22" s="3">
        <v>15.27</v>
      </c>
      <c r="J22" s="3">
        <v>11.09</v>
      </c>
      <c r="K22" s="3">
        <v>11.09</v>
      </c>
      <c r="L22" s="3">
        <v>156.8</v>
      </c>
      <c r="M22" s="3">
        <v>2.77</v>
      </c>
      <c r="N22" s="22">
        <f aca="true" t="shared" si="3" ref="N22:N34">SUM(B22:M22)</f>
        <v>319.26</v>
      </c>
    </row>
    <row r="23" spans="1:14" ht="12.75">
      <c r="A23" s="3" t="s">
        <v>63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2">
        <f t="shared" si="3"/>
        <v>0</v>
      </c>
    </row>
    <row r="24" spans="1:14" ht="12.75">
      <c r="A24" s="3" t="s">
        <v>64</v>
      </c>
      <c r="B24" s="3">
        <v>643.37</v>
      </c>
      <c r="C24" s="3">
        <v>643.37</v>
      </c>
      <c r="D24" s="3">
        <v>700.5</v>
      </c>
      <c r="E24" s="3">
        <v>643.37</v>
      </c>
      <c r="F24" s="3">
        <v>643.37</v>
      </c>
      <c r="G24" s="3">
        <v>643.37</v>
      </c>
      <c r="H24" s="3">
        <v>643.37</v>
      </c>
      <c r="I24" s="3">
        <v>643.37</v>
      </c>
      <c r="J24" s="3">
        <v>643.37</v>
      </c>
      <c r="K24" s="3">
        <v>643.37</v>
      </c>
      <c r="L24" s="3">
        <v>1254.86</v>
      </c>
      <c r="M24" s="3">
        <v>643.37</v>
      </c>
      <c r="N24" s="22">
        <f t="shared" si="3"/>
        <v>8389.06</v>
      </c>
    </row>
    <row r="25" spans="1:14" ht="12.75">
      <c r="A25" s="3" t="s">
        <v>65</v>
      </c>
      <c r="B25" s="3">
        <v>255</v>
      </c>
      <c r="C25" s="3">
        <v>350.63</v>
      </c>
      <c r="D25" s="3">
        <v>401.87</v>
      </c>
      <c r="E25" s="3">
        <v>334.69</v>
      </c>
      <c r="F25" s="3">
        <v>334.69</v>
      </c>
      <c r="G25" s="3">
        <v>318.75</v>
      </c>
      <c r="H25" s="3">
        <v>350.65</v>
      </c>
      <c r="I25" s="3">
        <v>366.57</v>
      </c>
      <c r="J25" s="3">
        <v>318.75</v>
      </c>
      <c r="K25" s="3">
        <v>366.57</v>
      </c>
      <c r="L25" s="3">
        <v>350.63</v>
      </c>
      <c r="M25" s="3">
        <v>334.69</v>
      </c>
      <c r="N25" s="22">
        <f t="shared" si="3"/>
        <v>4083.4900000000007</v>
      </c>
    </row>
    <row r="26" spans="1:14" ht="12.75">
      <c r="A26" s="3" t="s">
        <v>66</v>
      </c>
      <c r="B26" s="3">
        <v>789.13</v>
      </c>
      <c r="C26" s="3">
        <v>778.91</v>
      </c>
      <c r="D26" s="3">
        <v>837.16</v>
      </c>
      <c r="E26" s="3">
        <v>875.37</v>
      </c>
      <c r="F26" s="3">
        <v>751.37</v>
      </c>
      <c r="G26" s="3">
        <v>3464.57</v>
      </c>
      <c r="H26" s="3">
        <v>799.65</v>
      </c>
      <c r="I26" s="3">
        <v>1016.34</v>
      </c>
      <c r="J26" s="3">
        <v>704.8</v>
      </c>
      <c r="K26" s="3">
        <v>896.5</v>
      </c>
      <c r="L26" s="3">
        <v>959.26</v>
      </c>
      <c r="M26" s="3">
        <v>798.46</v>
      </c>
      <c r="N26" s="22">
        <f t="shared" si="3"/>
        <v>12671.52</v>
      </c>
    </row>
    <row r="27" spans="1:14" ht="12.75">
      <c r="A27" s="3" t="s">
        <v>72</v>
      </c>
      <c r="B27" s="3"/>
      <c r="C27" s="3"/>
      <c r="D27" s="3">
        <v>44.07</v>
      </c>
      <c r="E27" s="3"/>
      <c r="F27" s="3">
        <v>54.97</v>
      </c>
      <c r="G27" s="3"/>
      <c r="H27" s="3"/>
      <c r="I27" s="3">
        <v>17.47</v>
      </c>
      <c r="J27" s="3"/>
      <c r="K27" s="3"/>
      <c r="L27" s="3"/>
      <c r="M27" s="3"/>
      <c r="N27" s="22">
        <f t="shared" si="3"/>
        <v>116.50999999999999</v>
      </c>
    </row>
    <row r="28" spans="1:14" ht="12.75">
      <c r="A28" s="3" t="s">
        <v>80</v>
      </c>
      <c r="B28" s="3">
        <v>1580.46</v>
      </c>
      <c r="C28" s="3">
        <v>1450.05</v>
      </c>
      <c r="D28" s="3">
        <v>1534.59</v>
      </c>
      <c r="E28" s="3">
        <v>1785.43</v>
      </c>
      <c r="F28" s="3">
        <v>1374.83</v>
      </c>
      <c r="G28" s="3">
        <v>1374.83</v>
      </c>
      <c r="H28" s="3">
        <v>1519.65</v>
      </c>
      <c r="I28" s="3">
        <v>2006</v>
      </c>
      <c r="J28" s="3">
        <v>1237.47</v>
      </c>
      <c r="K28" s="3">
        <v>1824.42</v>
      </c>
      <c r="L28" s="3">
        <v>1436.68</v>
      </c>
      <c r="M28" s="3">
        <v>1530.75</v>
      </c>
      <c r="N28" s="22">
        <f t="shared" si="3"/>
        <v>18655.16</v>
      </c>
    </row>
    <row r="29" spans="1:14" ht="12.75">
      <c r="A29" s="3" t="s">
        <v>76</v>
      </c>
      <c r="B29" s="3">
        <v>134.19</v>
      </c>
      <c r="C29" s="3">
        <v>135.13</v>
      </c>
      <c r="D29" s="3">
        <v>135.08</v>
      </c>
      <c r="E29" s="3">
        <v>135.08</v>
      </c>
      <c r="F29" s="3">
        <v>135.08</v>
      </c>
      <c r="G29" s="3">
        <v>135.13</v>
      </c>
      <c r="H29" s="3">
        <v>134.19</v>
      </c>
      <c r="I29" s="3">
        <v>349.44</v>
      </c>
      <c r="J29" s="3">
        <v>134.19</v>
      </c>
      <c r="K29" s="3">
        <v>134.19</v>
      </c>
      <c r="L29" s="3">
        <v>134.19</v>
      </c>
      <c r="M29" s="3">
        <v>135.08</v>
      </c>
      <c r="N29" s="22">
        <f t="shared" si="3"/>
        <v>1830.9700000000003</v>
      </c>
    </row>
    <row r="30" spans="1:14" ht="12.75">
      <c r="A30" s="3" t="s">
        <v>120</v>
      </c>
      <c r="B30" s="3">
        <v>2617.71</v>
      </c>
      <c r="C30" s="3">
        <v>3321.29</v>
      </c>
      <c r="D30" s="3">
        <v>3773.52</v>
      </c>
      <c r="E30" s="3">
        <v>3138.48</v>
      </c>
      <c r="F30" s="3">
        <v>3322.11</v>
      </c>
      <c r="G30" s="3">
        <v>3470.75</v>
      </c>
      <c r="H30" s="3">
        <v>2088.11</v>
      </c>
      <c r="I30" s="3">
        <v>3195.09</v>
      </c>
      <c r="J30" s="3">
        <v>3389.65</v>
      </c>
      <c r="K30" s="3">
        <v>3558.83</v>
      </c>
      <c r="L30" s="3">
        <v>3396.17</v>
      </c>
      <c r="M30" s="3">
        <v>3359.97</v>
      </c>
      <c r="N30" s="22">
        <f t="shared" si="3"/>
        <v>38631.68</v>
      </c>
    </row>
    <row r="31" spans="1:14" ht="12.75">
      <c r="A31" s="3" t="s">
        <v>122</v>
      </c>
      <c r="B31" s="3">
        <v>790.55</v>
      </c>
      <c r="C31" s="3">
        <v>1003.03</v>
      </c>
      <c r="D31" s="3">
        <v>1139.6</v>
      </c>
      <c r="E31" s="3">
        <v>947.82</v>
      </c>
      <c r="F31" s="3">
        <v>1003.28</v>
      </c>
      <c r="G31" s="3">
        <v>1048.17</v>
      </c>
      <c r="H31" s="3">
        <v>630.61</v>
      </c>
      <c r="I31" s="3">
        <v>964.92</v>
      </c>
      <c r="J31" s="3">
        <v>1023.67</v>
      </c>
      <c r="K31" s="3">
        <v>1074.77</v>
      </c>
      <c r="L31" s="3">
        <v>1025.64</v>
      </c>
      <c r="M31" s="3">
        <v>1014.71</v>
      </c>
      <c r="N31" s="22">
        <f t="shared" si="3"/>
        <v>11666.77</v>
      </c>
    </row>
    <row r="32" spans="1:14" ht="12.75">
      <c r="A32" s="3" t="s">
        <v>104</v>
      </c>
      <c r="B32" s="3"/>
      <c r="C32" s="3"/>
      <c r="D32" s="3"/>
      <c r="E32" s="3"/>
      <c r="F32" s="3"/>
      <c r="G32" s="3">
        <v>9000</v>
      </c>
      <c r="H32" s="3"/>
      <c r="I32" s="3"/>
      <c r="J32" s="3"/>
      <c r="K32" s="3"/>
      <c r="L32" s="3"/>
      <c r="M32" s="3"/>
      <c r="N32" s="22">
        <f t="shared" si="3"/>
        <v>9000</v>
      </c>
    </row>
    <row r="33" spans="1:14" ht="12.75">
      <c r="A33" s="3" t="s">
        <v>107</v>
      </c>
      <c r="B33" s="3"/>
      <c r="C33" s="3"/>
      <c r="D33" s="3">
        <v>141.76</v>
      </c>
      <c r="E33" s="3"/>
      <c r="F33" s="3"/>
      <c r="G33" s="3"/>
      <c r="H33" s="3"/>
      <c r="I33" s="3"/>
      <c r="J33" s="3"/>
      <c r="K33" s="3"/>
      <c r="L33" s="3"/>
      <c r="M33" s="3">
        <v>752.87</v>
      </c>
      <c r="N33" s="22">
        <f t="shared" si="3"/>
        <v>894.63</v>
      </c>
    </row>
    <row r="34" spans="1:14" ht="12.75">
      <c r="A34" s="22" t="s">
        <v>19</v>
      </c>
      <c r="B34" s="22">
        <f>SUM(B21:B33)</f>
        <v>6815.11</v>
      </c>
      <c r="C34" s="22">
        <f>SUM(C20:C33)</f>
        <v>7786.33</v>
      </c>
      <c r="D34" s="22">
        <f>SUM(D20:D33)</f>
        <v>8920.480000000001</v>
      </c>
      <c r="E34" s="22">
        <f>SUM(E21:E33)</f>
        <v>7872.57</v>
      </c>
      <c r="F34" s="22">
        <f aca="true" t="shared" si="4" ref="F34:M34">SUM(F20:F33)</f>
        <v>10300.720000000001</v>
      </c>
      <c r="G34" s="22">
        <f t="shared" si="4"/>
        <v>22045.69</v>
      </c>
      <c r="H34" s="22">
        <f t="shared" si="4"/>
        <v>6178.56</v>
      </c>
      <c r="I34" s="22">
        <f t="shared" si="4"/>
        <v>8574.47</v>
      </c>
      <c r="J34" s="22">
        <f t="shared" si="4"/>
        <v>7485.31</v>
      </c>
      <c r="K34" s="22">
        <f t="shared" si="4"/>
        <v>8509.74</v>
      </c>
      <c r="L34" s="22">
        <f t="shared" si="4"/>
        <v>8766.51</v>
      </c>
      <c r="M34" s="22">
        <f t="shared" si="4"/>
        <v>8572.67</v>
      </c>
      <c r="N34" s="22">
        <f t="shared" si="3"/>
        <v>111828.15999999999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14" max="14" width="9.7109375" style="0" customWidth="1"/>
  </cols>
  <sheetData>
    <row r="1" ht="15.75">
      <c r="A1" s="79" t="s">
        <v>124</v>
      </c>
    </row>
    <row r="2" spans="1:8" ht="15">
      <c r="A2" s="2" t="s">
        <v>25</v>
      </c>
      <c r="E2" t="s">
        <v>22</v>
      </c>
      <c r="H2" s="13">
        <v>888</v>
      </c>
    </row>
    <row r="4" spans="1:3" ht="12.75">
      <c r="A4" t="s">
        <v>108</v>
      </c>
      <c r="C4" s="62">
        <f>'[1]3'!$N$16</f>
        <v>7926.789999999979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v>8527.68</v>
      </c>
      <c r="C7" s="6">
        <v>8527.68</v>
      </c>
      <c r="D7" s="6">
        <v>8527.68</v>
      </c>
      <c r="E7" s="6">
        <v>8527.68</v>
      </c>
      <c r="F7" s="6">
        <v>8527.68</v>
      </c>
      <c r="G7" s="6">
        <v>8527.68</v>
      </c>
      <c r="H7" s="6">
        <v>8591.04</v>
      </c>
      <c r="I7" s="6">
        <v>8591.04</v>
      </c>
      <c r="J7" s="6">
        <v>8591.04</v>
      </c>
      <c r="K7" s="6">
        <v>8591.04</v>
      </c>
      <c r="L7" s="6">
        <v>8591.04</v>
      </c>
      <c r="M7" s="6">
        <v>8591.04</v>
      </c>
      <c r="N7" s="6">
        <f>SUM(B7:M7)</f>
        <v>102712.32000000004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>
        <v>7086.674</v>
      </c>
      <c r="C9" s="7">
        <v>8201.189</v>
      </c>
      <c r="D9" s="7">
        <v>8817.037</v>
      </c>
      <c r="E9" s="7">
        <v>6335.217</v>
      </c>
      <c r="F9" s="7">
        <v>9255.995</v>
      </c>
      <c r="G9" s="7">
        <v>11855.1</v>
      </c>
      <c r="H9" s="7">
        <v>10393.38</v>
      </c>
      <c r="I9" s="7">
        <v>8085.437</v>
      </c>
      <c r="J9" s="7">
        <v>7188.016</v>
      </c>
      <c r="K9" s="7">
        <v>7037.909</v>
      </c>
      <c r="L9" s="7">
        <v>8294.674</v>
      </c>
      <c r="M9" s="7">
        <v>8354.322</v>
      </c>
      <c r="N9" s="7">
        <f>SUM(B9:M9)</f>
        <v>100904.95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SUM(B34)</f>
        <v>6754.299999999999</v>
      </c>
      <c r="C12" s="10">
        <f aca="true" t="shared" si="0" ref="C12:M12">C34</f>
        <v>7717.73</v>
      </c>
      <c r="D12" s="10">
        <f t="shared" si="0"/>
        <v>8642.98</v>
      </c>
      <c r="E12" s="10">
        <f t="shared" si="0"/>
        <v>10495.75</v>
      </c>
      <c r="F12" s="10">
        <f t="shared" si="0"/>
        <v>7588.929999999999</v>
      </c>
      <c r="G12" s="10">
        <f t="shared" si="0"/>
        <v>7680.8099999999995</v>
      </c>
      <c r="H12" s="10">
        <f t="shared" si="0"/>
        <v>6168.08</v>
      </c>
      <c r="I12" s="10">
        <f t="shared" si="0"/>
        <v>8498.189999999999</v>
      </c>
      <c r="J12" s="10">
        <f t="shared" si="0"/>
        <v>7418.78</v>
      </c>
      <c r="K12" s="10">
        <f t="shared" si="0"/>
        <v>10433.84</v>
      </c>
      <c r="L12" s="10">
        <f t="shared" si="0"/>
        <v>38380.7</v>
      </c>
      <c r="M12" s="10">
        <f t="shared" si="0"/>
        <v>8495.3</v>
      </c>
      <c r="N12" s="10">
        <f>SUM(B12:M12)</f>
        <v>128275.38999999998</v>
      </c>
    </row>
    <row r="14" spans="1:14" ht="12.75">
      <c r="A14" s="11" t="s">
        <v>20</v>
      </c>
      <c r="B14" s="11">
        <f aca="true" t="shared" si="1" ref="B14:G14">B9-B12</f>
        <v>332.3740000000007</v>
      </c>
      <c r="C14" s="11">
        <f t="shared" si="1"/>
        <v>483.45900000000074</v>
      </c>
      <c r="D14" s="11">
        <f t="shared" si="1"/>
        <v>174.0570000000007</v>
      </c>
      <c r="E14" s="11">
        <f t="shared" si="1"/>
        <v>-4160.533</v>
      </c>
      <c r="F14" s="11">
        <f t="shared" si="1"/>
        <v>1667.0650000000014</v>
      </c>
      <c r="G14" s="11">
        <f t="shared" si="1"/>
        <v>4174.290000000001</v>
      </c>
      <c r="H14" s="11">
        <f aca="true" t="shared" si="2" ref="H14:M14">H9-H12</f>
        <v>4225.299999999999</v>
      </c>
      <c r="I14" s="11">
        <f t="shared" si="2"/>
        <v>-412.7529999999988</v>
      </c>
      <c r="J14" s="11">
        <f t="shared" si="2"/>
        <v>-230.76400000000012</v>
      </c>
      <c r="K14" s="11">
        <f t="shared" si="2"/>
        <v>-3395.9310000000005</v>
      </c>
      <c r="L14" s="11">
        <f t="shared" si="2"/>
        <v>-30086.025999999998</v>
      </c>
      <c r="M14" s="11">
        <f t="shared" si="2"/>
        <v>-140.97799999999916</v>
      </c>
      <c r="N14" s="11">
        <f>SUM(B14:M14)</f>
        <v>-27370.43999999999</v>
      </c>
    </row>
    <row r="16" spans="1:14" ht="12.75">
      <c r="A16" s="26" t="s">
        <v>60</v>
      </c>
      <c r="B16" s="27">
        <f>C4+B7-B9</f>
        <v>9367.79599999998</v>
      </c>
      <c r="C16" s="26">
        <f aca="true" t="shared" si="3" ref="C16:M16">B16+C7-C9</f>
        <v>9694.28699999998</v>
      </c>
      <c r="D16" s="27">
        <f t="shared" si="3"/>
        <v>9404.929999999982</v>
      </c>
      <c r="E16" s="26">
        <f t="shared" si="3"/>
        <v>11597.392999999982</v>
      </c>
      <c r="F16" s="27">
        <f t="shared" si="3"/>
        <v>10869.077999999981</v>
      </c>
      <c r="G16" s="26">
        <f t="shared" si="3"/>
        <v>7541.657999999979</v>
      </c>
      <c r="H16" s="27">
        <f t="shared" si="3"/>
        <v>5739.317999999981</v>
      </c>
      <c r="I16" s="26">
        <f t="shared" si="3"/>
        <v>6244.920999999982</v>
      </c>
      <c r="J16" s="27">
        <f t="shared" si="3"/>
        <v>7647.944999999983</v>
      </c>
      <c r="K16" s="26">
        <f t="shared" si="3"/>
        <v>9201.075999999985</v>
      </c>
      <c r="L16" s="27">
        <f t="shared" si="3"/>
        <v>9497.441999999986</v>
      </c>
      <c r="M16" s="26">
        <f t="shared" si="3"/>
        <v>9734.159999999989</v>
      </c>
      <c r="N16" s="27">
        <f>C4+N7-N9</f>
        <v>9734.160000000018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41</v>
      </c>
      <c r="B21" s="3"/>
      <c r="C21" s="3">
        <v>60.59</v>
      </c>
      <c r="D21" s="3">
        <v>12.33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319.26</v>
      </c>
    </row>
    <row r="22" spans="1:14" ht="12.75">
      <c r="A22" s="3" t="s">
        <v>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 aca="true" t="shared" si="4" ref="N22:N34">SUM(B22:M22)</f>
        <v>0</v>
      </c>
    </row>
    <row r="23" spans="1:14" ht="12.75">
      <c r="A23" s="3" t="s">
        <v>56</v>
      </c>
      <c r="B23" s="3">
        <v>637.62</v>
      </c>
      <c r="C23" s="3">
        <v>637.62</v>
      </c>
      <c r="D23" s="3">
        <v>694.25</v>
      </c>
      <c r="E23" s="3">
        <v>637.62</v>
      </c>
      <c r="F23" s="3">
        <v>637.62</v>
      </c>
      <c r="G23" s="3">
        <v>637.62</v>
      </c>
      <c r="H23" s="3">
        <v>637.62</v>
      </c>
      <c r="I23" s="3">
        <v>637.62</v>
      </c>
      <c r="J23" s="3">
        <v>637.62</v>
      </c>
      <c r="K23" s="3">
        <v>637.62</v>
      </c>
      <c r="L23" s="3">
        <v>1243.66</v>
      </c>
      <c r="M23" s="3">
        <v>637.62</v>
      </c>
      <c r="N23" s="73">
        <f t="shared" si="4"/>
        <v>8314.11</v>
      </c>
    </row>
    <row r="24" spans="1:14" ht="12.75">
      <c r="A24" s="3" t="s">
        <v>58</v>
      </c>
      <c r="B24" s="3">
        <v>252.73</v>
      </c>
      <c r="C24" s="3">
        <v>347.5</v>
      </c>
      <c r="D24" s="3">
        <v>398.28</v>
      </c>
      <c r="E24" s="3">
        <v>331.7</v>
      </c>
      <c r="F24" s="3">
        <v>331.7</v>
      </c>
      <c r="G24" s="3">
        <v>315.91</v>
      </c>
      <c r="H24" s="3">
        <v>347.5</v>
      </c>
      <c r="I24" s="3">
        <v>363.29</v>
      </c>
      <c r="J24" s="3">
        <v>315.91</v>
      </c>
      <c r="K24" s="3">
        <v>363.29</v>
      </c>
      <c r="L24" s="3">
        <v>347.5</v>
      </c>
      <c r="M24" s="3">
        <v>331.7</v>
      </c>
      <c r="N24" s="73">
        <f t="shared" si="4"/>
        <v>4047.0099999999998</v>
      </c>
    </row>
    <row r="25" spans="1:14" ht="12.75">
      <c r="A25" s="3" t="s">
        <v>53</v>
      </c>
      <c r="B25" s="3">
        <v>782.09</v>
      </c>
      <c r="C25" s="3">
        <v>771.96</v>
      </c>
      <c r="D25" s="3">
        <v>829.68</v>
      </c>
      <c r="E25" s="3">
        <v>867.55</v>
      </c>
      <c r="F25" s="3">
        <v>744.66</v>
      </c>
      <c r="G25" s="3">
        <v>739.9</v>
      </c>
      <c r="H25" s="3">
        <v>792.51</v>
      </c>
      <c r="I25" s="3">
        <v>1007.27</v>
      </c>
      <c r="J25" s="3">
        <v>698.51</v>
      </c>
      <c r="K25" s="3">
        <v>888.5</v>
      </c>
      <c r="L25" s="3">
        <v>7202.09</v>
      </c>
      <c r="M25" s="3">
        <v>791.33</v>
      </c>
      <c r="N25" s="73">
        <f t="shared" si="4"/>
        <v>16116.05</v>
      </c>
    </row>
    <row r="26" spans="1:14" ht="12.75">
      <c r="A26" s="3" t="s">
        <v>70</v>
      </c>
      <c r="B26" s="3">
        <v>4.7</v>
      </c>
      <c r="C26" s="3">
        <v>43.33</v>
      </c>
      <c r="D26" s="3"/>
      <c r="E26" s="3">
        <v>2693.36</v>
      </c>
      <c r="F26" s="3">
        <v>24.44</v>
      </c>
      <c r="G26" s="3"/>
      <c r="H26" s="3">
        <v>44.6</v>
      </c>
      <c r="I26" s="3"/>
      <c r="J26" s="3">
        <v>22.32</v>
      </c>
      <c r="K26" s="3">
        <v>2000</v>
      </c>
      <c r="L26" s="3">
        <v>2791.47</v>
      </c>
      <c r="M26" s="3"/>
      <c r="N26" s="73">
        <f t="shared" si="4"/>
        <v>7624.219999999999</v>
      </c>
    </row>
    <row r="27" spans="1:14" ht="12.75">
      <c r="A27" s="3" t="s">
        <v>72</v>
      </c>
      <c r="B27" s="3"/>
      <c r="C27" s="3"/>
      <c r="D27" s="3">
        <v>44.07</v>
      </c>
      <c r="E27" s="3"/>
      <c r="F27" s="3">
        <v>54.97</v>
      </c>
      <c r="G27" s="3"/>
      <c r="H27" s="3"/>
      <c r="I27" s="3">
        <v>17.47</v>
      </c>
      <c r="J27" s="3"/>
      <c r="K27" s="3"/>
      <c r="L27" s="3"/>
      <c r="M27" s="3"/>
      <c r="N27" s="73">
        <f t="shared" si="4"/>
        <v>116.50999999999999</v>
      </c>
    </row>
    <row r="28" spans="1:14" ht="12.75">
      <c r="A28" s="3" t="s">
        <v>77</v>
      </c>
      <c r="B28" s="3">
        <v>1566.35</v>
      </c>
      <c r="C28" s="3">
        <v>1437.1</v>
      </c>
      <c r="D28" s="3">
        <v>1520.89</v>
      </c>
      <c r="E28" s="3">
        <v>1769.49</v>
      </c>
      <c r="F28" s="3">
        <v>1362.56</v>
      </c>
      <c r="G28" s="3">
        <v>1362.56</v>
      </c>
      <c r="H28" s="3">
        <v>1506.09</v>
      </c>
      <c r="I28" s="3">
        <v>1988.09</v>
      </c>
      <c r="J28" s="3">
        <v>1226.42</v>
      </c>
      <c r="K28" s="3">
        <v>1808.13</v>
      </c>
      <c r="L28" s="3">
        <v>1423.85</v>
      </c>
      <c r="M28" s="3">
        <v>1517.08</v>
      </c>
      <c r="N28" s="73">
        <f t="shared" si="4"/>
        <v>18488.61</v>
      </c>
    </row>
    <row r="29" spans="1:14" ht="12.75">
      <c r="A29" s="3" t="s">
        <v>79</v>
      </c>
      <c r="B29" s="3">
        <v>132.99</v>
      </c>
      <c r="C29" s="3">
        <v>133.92</v>
      </c>
      <c r="D29" s="3">
        <v>133.88</v>
      </c>
      <c r="E29" s="3">
        <v>133.88</v>
      </c>
      <c r="F29" s="3">
        <v>133.88</v>
      </c>
      <c r="G29" s="3">
        <v>133.92</v>
      </c>
      <c r="H29" s="3">
        <v>132.99</v>
      </c>
      <c r="I29" s="3">
        <v>346.32</v>
      </c>
      <c r="J29" s="3">
        <v>132.99</v>
      </c>
      <c r="K29" s="3">
        <v>132.99</v>
      </c>
      <c r="L29" s="3">
        <v>132.99</v>
      </c>
      <c r="M29" s="3">
        <v>133.88</v>
      </c>
      <c r="N29" s="73">
        <f t="shared" si="4"/>
        <v>1814.63</v>
      </c>
    </row>
    <row r="30" spans="1:14" ht="12.75">
      <c r="A30" s="3" t="s">
        <v>120</v>
      </c>
      <c r="B30" s="3">
        <v>2594.33</v>
      </c>
      <c r="C30" s="3">
        <v>3291.64</v>
      </c>
      <c r="D30" s="3">
        <v>3739.83</v>
      </c>
      <c r="E30" s="3">
        <v>3110.46</v>
      </c>
      <c r="F30" s="3">
        <v>3292.45</v>
      </c>
      <c r="G30" s="3">
        <v>3439.76</v>
      </c>
      <c r="H30" s="3">
        <v>2069.46</v>
      </c>
      <c r="I30" s="3">
        <v>3166.56</v>
      </c>
      <c r="J30" s="3">
        <v>3359.39</v>
      </c>
      <c r="K30" s="3">
        <v>3527.05</v>
      </c>
      <c r="L30" s="3">
        <v>3365.85</v>
      </c>
      <c r="M30" s="3">
        <v>3329.97</v>
      </c>
      <c r="N30" s="73">
        <f t="shared" si="4"/>
        <v>38286.75</v>
      </c>
    </row>
    <row r="31" spans="1:14" ht="12.75">
      <c r="A31" s="3" t="s">
        <v>122</v>
      </c>
      <c r="B31" s="3">
        <v>783.49</v>
      </c>
      <c r="C31" s="3">
        <v>994.07</v>
      </c>
      <c r="D31" s="3">
        <v>1129.43</v>
      </c>
      <c r="E31" s="3">
        <v>939.36</v>
      </c>
      <c r="F31" s="3">
        <v>994.32</v>
      </c>
      <c r="G31" s="3">
        <v>1038.81</v>
      </c>
      <c r="H31" s="3">
        <v>624.98</v>
      </c>
      <c r="I31" s="3">
        <v>956.3</v>
      </c>
      <c r="J31" s="3">
        <v>1014.53</v>
      </c>
      <c r="K31" s="3">
        <v>1065.17</v>
      </c>
      <c r="L31" s="3">
        <v>1016.49</v>
      </c>
      <c r="M31" s="3">
        <v>1005.65</v>
      </c>
      <c r="N31" s="73">
        <f t="shared" si="4"/>
        <v>11562.599999999999</v>
      </c>
    </row>
    <row r="32" spans="1:14" ht="12.75">
      <c r="A32" s="3" t="s">
        <v>107</v>
      </c>
      <c r="B32" s="3"/>
      <c r="C32" s="3"/>
      <c r="D32" s="3">
        <v>140.34</v>
      </c>
      <c r="E32" s="3"/>
      <c r="F32" s="3"/>
      <c r="G32" s="3"/>
      <c r="H32" s="3"/>
      <c r="I32" s="3"/>
      <c r="J32" s="3"/>
      <c r="K32" s="3"/>
      <c r="L32" s="3"/>
      <c r="M32" s="3">
        <v>745.3</v>
      </c>
      <c r="N32" s="73">
        <f t="shared" si="4"/>
        <v>885.64</v>
      </c>
    </row>
    <row r="33" spans="1:14" ht="12.75">
      <c r="A33" s="3" t="s">
        <v>104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>
        <v>20700</v>
      </c>
      <c r="M33" s="3"/>
      <c r="N33" s="73">
        <f t="shared" si="4"/>
        <v>20700</v>
      </c>
    </row>
    <row r="34" spans="1:14" ht="12.75">
      <c r="A34" s="73" t="s">
        <v>19</v>
      </c>
      <c r="B34" s="73">
        <f>SUM(B21:B33)</f>
        <v>6754.299999999999</v>
      </c>
      <c r="C34" s="73">
        <f aca="true" t="shared" si="5" ref="C34:M34">SUM(C20:C33)</f>
        <v>7717.73</v>
      </c>
      <c r="D34" s="73">
        <f t="shared" si="5"/>
        <v>8642.98</v>
      </c>
      <c r="E34" s="73">
        <f t="shared" si="5"/>
        <v>10495.75</v>
      </c>
      <c r="F34" s="73">
        <f t="shared" si="5"/>
        <v>7588.929999999999</v>
      </c>
      <c r="G34" s="73">
        <f t="shared" si="5"/>
        <v>7680.8099999999995</v>
      </c>
      <c r="H34" s="73">
        <f t="shared" si="5"/>
        <v>6168.08</v>
      </c>
      <c r="I34" s="73">
        <f t="shared" si="5"/>
        <v>8498.189999999999</v>
      </c>
      <c r="J34" s="73">
        <f t="shared" si="5"/>
        <v>7418.78</v>
      </c>
      <c r="K34" s="73">
        <f t="shared" si="5"/>
        <v>10433.84</v>
      </c>
      <c r="L34" s="73">
        <f t="shared" si="5"/>
        <v>38380.7</v>
      </c>
      <c r="M34" s="73">
        <f t="shared" si="5"/>
        <v>8495.3</v>
      </c>
      <c r="N34" s="73">
        <f t="shared" si="4"/>
        <v>128275.38999999998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14" max="14" width="10.140625" style="0" customWidth="1"/>
  </cols>
  <sheetData>
    <row r="1" ht="15.75">
      <c r="A1" s="79" t="s">
        <v>124</v>
      </c>
    </row>
    <row r="2" spans="1:8" ht="15">
      <c r="A2" s="2" t="s">
        <v>26</v>
      </c>
      <c r="E2" t="s">
        <v>22</v>
      </c>
      <c r="H2" s="13">
        <v>866</v>
      </c>
    </row>
    <row r="4" spans="1:3" ht="12.75">
      <c r="A4" t="s">
        <v>108</v>
      </c>
      <c r="C4" s="62">
        <f>'[1]4'!$N$16</f>
        <v>35552.56099999999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4">
        <v>8314.56</v>
      </c>
      <c r="C7" s="64">
        <v>8308.8</v>
      </c>
      <c r="D7" s="64">
        <v>8308.8</v>
      </c>
      <c r="E7" s="64">
        <v>8308.8</v>
      </c>
      <c r="F7" s="64">
        <v>8308.8</v>
      </c>
      <c r="G7" s="64">
        <v>8308.8</v>
      </c>
      <c r="H7" s="64">
        <v>8308.8</v>
      </c>
      <c r="I7" s="64">
        <v>8295.36</v>
      </c>
      <c r="J7" s="64">
        <v>8295.36</v>
      </c>
      <c r="K7" s="64">
        <v>8233.92</v>
      </c>
      <c r="L7" s="64">
        <v>8233.92</v>
      </c>
      <c r="M7" s="64">
        <v>8233.92</v>
      </c>
      <c r="N7" s="64">
        <f>SUM(B7:M7)</f>
        <v>99459.84</v>
      </c>
    </row>
    <row r="8" spans="1:14" ht="12.75">
      <c r="A8" s="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>
      <c r="A9" s="7" t="s">
        <v>15</v>
      </c>
      <c r="B9" s="47">
        <v>6495.57</v>
      </c>
      <c r="C9" s="47">
        <v>6593.509</v>
      </c>
      <c r="D9" s="47">
        <v>6382.962</v>
      </c>
      <c r="E9" s="47">
        <v>5130.101</v>
      </c>
      <c r="F9" s="47">
        <v>5312.925</v>
      </c>
      <c r="G9" s="47">
        <v>4674.862</v>
      </c>
      <c r="H9" s="47">
        <v>16748.53</v>
      </c>
      <c r="I9" s="47">
        <v>25240.39</v>
      </c>
      <c r="J9" s="47">
        <v>4929.631</v>
      </c>
      <c r="K9" s="47">
        <v>6439.946</v>
      </c>
      <c r="L9" s="47">
        <v>6516.766</v>
      </c>
      <c r="M9" s="47">
        <v>6272.424</v>
      </c>
      <c r="N9" s="47">
        <f>SUM(B9:M9)</f>
        <v>100737.61599999998</v>
      </c>
    </row>
    <row r="10" spans="1:14" ht="12.75">
      <c r="A10" s="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6"/>
    </row>
    <row r="11" spans="1:14" ht="12.75">
      <c r="A11" s="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7"/>
    </row>
    <row r="12" spans="1:14" ht="12.75">
      <c r="A12" s="10" t="s">
        <v>16</v>
      </c>
      <c r="B12" s="68">
        <f>SUM(B34)</f>
        <v>6587.08</v>
      </c>
      <c r="C12" s="68">
        <f aca="true" t="shared" si="0" ref="C12:M12">C34</f>
        <v>8518.330000000002</v>
      </c>
      <c r="D12" s="68">
        <f t="shared" si="0"/>
        <v>8430.410000000002</v>
      </c>
      <c r="E12" s="68">
        <f t="shared" si="0"/>
        <v>7609.400000000001</v>
      </c>
      <c r="F12" s="68">
        <f t="shared" si="0"/>
        <v>7378.74</v>
      </c>
      <c r="G12" s="68">
        <f t="shared" si="0"/>
        <v>8440.82</v>
      </c>
      <c r="H12" s="68">
        <f t="shared" si="0"/>
        <v>27217.600000000002</v>
      </c>
      <c r="I12" s="68">
        <f t="shared" si="0"/>
        <v>23473.190000000006</v>
      </c>
      <c r="J12" s="68">
        <f t="shared" si="0"/>
        <v>7335.3099999999995</v>
      </c>
      <c r="K12" s="68">
        <f t="shared" si="0"/>
        <v>8225.18</v>
      </c>
      <c r="L12" s="68">
        <f t="shared" si="0"/>
        <v>13142.429999999998</v>
      </c>
      <c r="M12" s="68">
        <f t="shared" si="0"/>
        <v>10785.76</v>
      </c>
      <c r="N12" s="68">
        <f>SUM(B12:M12)</f>
        <v>137144.25</v>
      </c>
    </row>
    <row r="13" spans="2:14" ht="12.7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11" t="s">
        <v>20</v>
      </c>
      <c r="B14" s="69">
        <f aca="true" t="shared" si="1" ref="B14:G14">B9-B12</f>
        <v>-91.51000000000022</v>
      </c>
      <c r="C14" s="69">
        <f t="shared" si="1"/>
        <v>-1924.8210000000017</v>
      </c>
      <c r="D14" s="69">
        <f t="shared" si="1"/>
        <v>-2047.4480000000012</v>
      </c>
      <c r="E14" s="69">
        <f t="shared" si="1"/>
        <v>-2479.299000000001</v>
      </c>
      <c r="F14" s="69">
        <f t="shared" si="1"/>
        <v>-2065.8149999999996</v>
      </c>
      <c r="G14" s="69">
        <f t="shared" si="1"/>
        <v>-3765.9579999999996</v>
      </c>
      <c r="H14" s="69">
        <f aca="true" t="shared" si="2" ref="H14:M14">H9-H12</f>
        <v>-10469.070000000003</v>
      </c>
      <c r="I14" s="69">
        <f t="shared" si="2"/>
        <v>1767.1999999999935</v>
      </c>
      <c r="J14" s="69">
        <f t="shared" si="2"/>
        <v>-2405.678999999999</v>
      </c>
      <c r="K14" s="69">
        <f t="shared" si="2"/>
        <v>-1785.2340000000004</v>
      </c>
      <c r="L14" s="69">
        <f t="shared" si="2"/>
        <v>-6625.663999999999</v>
      </c>
      <c r="M14" s="69">
        <f t="shared" si="2"/>
        <v>-4513.336</v>
      </c>
      <c r="N14" s="69">
        <f>SUM(B14:M14)</f>
        <v>-36406.63400000001</v>
      </c>
    </row>
    <row r="15" spans="2:14" ht="12.7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>
      <c r="A16" s="26" t="s">
        <v>60</v>
      </c>
      <c r="B16" s="50">
        <f>C4+B7-B9</f>
        <v>37371.550999999985</v>
      </c>
      <c r="C16" s="70">
        <f aca="true" t="shared" si="3" ref="C16:H16">B16+C7-C9</f>
        <v>39086.84199999998</v>
      </c>
      <c r="D16" s="50">
        <f t="shared" si="3"/>
        <v>41012.67999999998</v>
      </c>
      <c r="E16" s="70">
        <f t="shared" si="3"/>
        <v>44191.37899999998</v>
      </c>
      <c r="F16" s="50">
        <f t="shared" si="3"/>
        <v>47187.25399999997</v>
      </c>
      <c r="G16" s="70">
        <f t="shared" si="3"/>
        <v>50821.19199999997</v>
      </c>
      <c r="H16" s="50">
        <f t="shared" si="3"/>
        <v>42381.46199999997</v>
      </c>
      <c r="I16" s="70">
        <f>H16+I7-I9</f>
        <v>25436.43199999997</v>
      </c>
      <c r="J16" s="50">
        <f>I16+J7-J9</f>
        <v>28802.16099999997</v>
      </c>
      <c r="K16" s="70">
        <f>J16+K7-K9</f>
        <v>30596.13499999997</v>
      </c>
      <c r="L16" s="50">
        <f>K16+L7-L9</f>
        <v>32313.28899999997</v>
      </c>
      <c r="M16" s="70">
        <f>L16+M7-M9</f>
        <v>34274.784999999974</v>
      </c>
      <c r="N16" s="50">
        <f>C4+N7-N9</f>
        <v>34274.785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41</v>
      </c>
      <c r="B21" s="3"/>
      <c r="C21" s="3">
        <v>60.59</v>
      </c>
      <c r="D21" s="3">
        <v>12.33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319.26</v>
      </c>
    </row>
    <row r="22" spans="1:14" ht="12.75">
      <c r="A22" s="3" t="s">
        <v>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>SUM(B22:M22)</f>
        <v>0</v>
      </c>
    </row>
    <row r="23" spans="1:14" ht="12.75">
      <c r="A23" s="3" t="s">
        <v>56</v>
      </c>
      <c r="B23" s="3">
        <v>621.83</v>
      </c>
      <c r="C23" s="3">
        <v>621.83</v>
      </c>
      <c r="D23" s="3">
        <v>677.05</v>
      </c>
      <c r="E23" s="3">
        <v>621.83</v>
      </c>
      <c r="F23" s="3">
        <v>621.83</v>
      </c>
      <c r="G23" s="3">
        <v>621.83</v>
      </c>
      <c r="H23" s="3">
        <v>621.83</v>
      </c>
      <c r="I23" s="3">
        <v>621.83</v>
      </c>
      <c r="J23" s="3">
        <v>621.83</v>
      </c>
      <c r="K23" s="3">
        <v>621.83</v>
      </c>
      <c r="L23" s="3">
        <v>1212.84</v>
      </c>
      <c r="M23" s="3">
        <v>621.83</v>
      </c>
      <c r="N23" s="73">
        <f aca="true" t="shared" si="4" ref="N23:N34">SUM(B23:M23)</f>
        <v>8108.19</v>
      </c>
    </row>
    <row r="24" spans="1:14" ht="12.75">
      <c r="A24" s="3" t="s">
        <v>55</v>
      </c>
      <c r="B24" s="3">
        <v>246.46</v>
      </c>
      <c r="C24" s="3">
        <v>338.89</v>
      </c>
      <c r="D24" s="3">
        <v>388.42</v>
      </c>
      <c r="E24" s="3">
        <v>323.48</v>
      </c>
      <c r="F24" s="3">
        <v>323.48</v>
      </c>
      <c r="G24" s="3">
        <v>308.08</v>
      </c>
      <c r="H24" s="3">
        <v>338.89</v>
      </c>
      <c r="I24" s="3">
        <v>354.29</v>
      </c>
      <c r="J24" s="3">
        <v>308.08</v>
      </c>
      <c r="K24" s="3">
        <v>354.29</v>
      </c>
      <c r="L24" s="3">
        <v>338.89</v>
      </c>
      <c r="M24" s="3">
        <v>323.48</v>
      </c>
      <c r="N24" s="73">
        <f t="shared" si="4"/>
        <v>3946.7299999999996</v>
      </c>
    </row>
    <row r="25" spans="1:14" ht="12.75">
      <c r="A25" s="3" t="s">
        <v>53</v>
      </c>
      <c r="B25" s="3">
        <v>762.71</v>
      </c>
      <c r="C25" s="3">
        <v>752.83</v>
      </c>
      <c r="D25" s="3">
        <v>809.13</v>
      </c>
      <c r="E25" s="3">
        <v>846.06</v>
      </c>
      <c r="F25" s="3">
        <v>726.21</v>
      </c>
      <c r="G25" s="3">
        <v>721.57</v>
      </c>
      <c r="H25" s="3">
        <v>3490.87</v>
      </c>
      <c r="I25" s="3">
        <v>982.31</v>
      </c>
      <c r="J25" s="3">
        <v>681.2</v>
      </c>
      <c r="K25" s="3">
        <v>866.48</v>
      </c>
      <c r="L25" s="3">
        <v>1969.04</v>
      </c>
      <c r="M25" s="3">
        <v>771.72</v>
      </c>
      <c r="N25" s="73">
        <f t="shared" si="4"/>
        <v>13380.13</v>
      </c>
    </row>
    <row r="26" spans="1:14" ht="12.75">
      <c r="A26" s="3" t="s">
        <v>70</v>
      </c>
      <c r="B26" s="3">
        <v>4.7</v>
      </c>
      <c r="C26" s="3">
        <v>1032.55</v>
      </c>
      <c r="D26" s="3"/>
      <c r="E26" s="3"/>
      <c r="F26" s="3"/>
      <c r="G26" s="3">
        <v>950</v>
      </c>
      <c r="H26" s="3">
        <v>9440.19</v>
      </c>
      <c r="I26" s="3">
        <v>15184.73</v>
      </c>
      <c r="J26" s="3">
        <v>121.81</v>
      </c>
      <c r="K26" s="3"/>
      <c r="L26" s="3">
        <v>222.83</v>
      </c>
      <c r="M26" s="3">
        <v>2500</v>
      </c>
      <c r="N26" s="73">
        <f t="shared" si="4"/>
        <v>29456.81</v>
      </c>
    </row>
    <row r="27" spans="1:14" ht="12.75">
      <c r="A27" s="3" t="s">
        <v>72</v>
      </c>
      <c r="B27" s="3"/>
      <c r="C27" s="3"/>
      <c r="D27" s="3">
        <v>44.07</v>
      </c>
      <c r="E27" s="3"/>
      <c r="F27" s="3">
        <v>54.97</v>
      </c>
      <c r="G27" s="3"/>
      <c r="H27" s="3">
        <v>87.34</v>
      </c>
      <c r="I27" s="3">
        <v>17.47</v>
      </c>
      <c r="J27" s="3"/>
      <c r="K27" s="3"/>
      <c r="L27" s="3"/>
      <c r="M27" s="3"/>
      <c r="N27" s="73">
        <f t="shared" si="4"/>
        <v>203.85</v>
      </c>
    </row>
    <row r="28" spans="1:14" ht="12.75">
      <c r="A28" s="3" t="s">
        <v>81</v>
      </c>
      <c r="B28" s="3">
        <v>1527.54</v>
      </c>
      <c r="C28" s="3">
        <v>1401.5</v>
      </c>
      <c r="D28" s="3">
        <v>1483.21</v>
      </c>
      <c r="E28" s="3">
        <v>1725.65</v>
      </c>
      <c r="F28" s="3">
        <v>1328.8</v>
      </c>
      <c r="G28" s="3">
        <v>1328.8</v>
      </c>
      <c r="H28" s="3">
        <v>1468.77</v>
      </c>
      <c r="I28" s="3">
        <v>1938.83</v>
      </c>
      <c r="J28" s="3">
        <v>1196.04</v>
      </c>
      <c r="K28" s="3">
        <v>1763.34</v>
      </c>
      <c r="L28" s="3">
        <v>1388.57</v>
      </c>
      <c r="M28" s="3">
        <v>1479.5</v>
      </c>
      <c r="N28" s="73">
        <f t="shared" si="4"/>
        <v>18030.55</v>
      </c>
    </row>
    <row r="29" spans="1:14" ht="12.75">
      <c r="A29" s="3" t="s">
        <v>79</v>
      </c>
      <c r="B29" s="3">
        <v>129.7</v>
      </c>
      <c r="C29" s="3">
        <v>130.6</v>
      </c>
      <c r="D29" s="3">
        <v>130.56</v>
      </c>
      <c r="E29" s="3">
        <v>130.56</v>
      </c>
      <c r="F29" s="3">
        <v>130.56</v>
      </c>
      <c r="G29" s="3">
        <v>130.6</v>
      </c>
      <c r="H29" s="3">
        <v>129.7</v>
      </c>
      <c r="I29" s="3">
        <v>337.74</v>
      </c>
      <c r="J29" s="3">
        <v>129.7</v>
      </c>
      <c r="K29" s="3">
        <v>129.7</v>
      </c>
      <c r="L29" s="3">
        <v>129.7</v>
      </c>
      <c r="M29" s="3">
        <v>130.56</v>
      </c>
      <c r="N29" s="73">
        <f t="shared" si="4"/>
        <v>1769.68</v>
      </c>
    </row>
    <row r="30" spans="1:14" ht="12.75">
      <c r="A30" s="3" t="s">
        <v>120</v>
      </c>
      <c r="B30" s="3">
        <v>2530.06</v>
      </c>
      <c r="C30" s="3">
        <v>3210.09</v>
      </c>
      <c r="D30" s="3">
        <v>3647.17</v>
      </c>
      <c r="E30" s="3">
        <v>3033.4</v>
      </c>
      <c r="F30" s="3">
        <v>3210.88</v>
      </c>
      <c r="G30" s="3">
        <v>3354.54</v>
      </c>
      <c r="H30" s="3">
        <v>2018.19</v>
      </c>
      <c r="I30" s="3">
        <v>3088.11</v>
      </c>
      <c r="J30" s="3">
        <v>3276.16</v>
      </c>
      <c r="K30" s="3">
        <v>3439.67</v>
      </c>
      <c r="L30" s="3">
        <v>3282.46</v>
      </c>
      <c r="M30" s="3">
        <v>3247.48</v>
      </c>
      <c r="N30" s="73">
        <f t="shared" si="4"/>
        <v>37338.21</v>
      </c>
    </row>
    <row r="31" spans="1:14" ht="12.75">
      <c r="A31" s="3" t="s">
        <v>122</v>
      </c>
      <c r="B31" s="3">
        <v>764.08</v>
      </c>
      <c r="C31" s="3">
        <v>969.45</v>
      </c>
      <c r="D31" s="3">
        <v>1101.45</v>
      </c>
      <c r="E31" s="3">
        <v>916.09</v>
      </c>
      <c r="F31" s="3">
        <v>969.68</v>
      </c>
      <c r="G31" s="3">
        <v>1013.07</v>
      </c>
      <c r="H31" s="3">
        <v>609.49</v>
      </c>
      <c r="I31" s="3">
        <v>932.61</v>
      </c>
      <c r="J31" s="3">
        <v>989.4</v>
      </c>
      <c r="K31" s="3">
        <v>1038.78</v>
      </c>
      <c r="L31" s="3">
        <v>991.3</v>
      </c>
      <c r="M31" s="3">
        <v>980.74</v>
      </c>
      <c r="N31" s="73">
        <f t="shared" si="4"/>
        <v>11276.14</v>
      </c>
    </row>
    <row r="32" spans="1:14" ht="12.75">
      <c r="A32" s="3" t="s">
        <v>107</v>
      </c>
      <c r="B32" s="3"/>
      <c r="C32" s="3"/>
      <c r="D32" s="3">
        <v>137.02</v>
      </c>
      <c r="E32" s="3"/>
      <c r="F32" s="3"/>
      <c r="G32" s="3"/>
      <c r="H32" s="3"/>
      <c r="I32" s="3"/>
      <c r="J32" s="3"/>
      <c r="K32" s="3"/>
      <c r="L32" s="3"/>
      <c r="M32" s="3">
        <v>727.68</v>
      </c>
      <c r="N32" s="73">
        <f t="shared" si="4"/>
        <v>864.6999999999999</v>
      </c>
    </row>
    <row r="33" spans="1:14" ht="12.75">
      <c r="A33" s="3" t="s">
        <v>104</v>
      </c>
      <c r="B33" s="3"/>
      <c r="C33" s="3"/>
      <c r="D33" s="3"/>
      <c r="E33" s="3"/>
      <c r="F33" s="3"/>
      <c r="G33" s="3"/>
      <c r="H33" s="3">
        <v>9000</v>
      </c>
      <c r="I33" s="3"/>
      <c r="J33" s="3"/>
      <c r="K33" s="3"/>
      <c r="L33" s="3">
        <v>3450</v>
      </c>
      <c r="M33" s="3"/>
      <c r="N33" s="73">
        <f t="shared" si="4"/>
        <v>12450</v>
      </c>
    </row>
    <row r="34" spans="1:14" ht="12.75">
      <c r="A34" s="73" t="s">
        <v>19</v>
      </c>
      <c r="B34" s="73">
        <f>SUM(B21:B33)</f>
        <v>6587.08</v>
      </c>
      <c r="C34" s="73">
        <f aca="true" t="shared" si="5" ref="C34:M34">SUM(C20:C33)</f>
        <v>8518.330000000002</v>
      </c>
      <c r="D34" s="73">
        <f t="shared" si="5"/>
        <v>8430.410000000002</v>
      </c>
      <c r="E34" s="73">
        <f t="shared" si="5"/>
        <v>7609.400000000001</v>
      </c>
      <c r="F34" s="73">
        <f t="shared" si="5"/>
        <v>7378.74</v>
      </c>
      <c r="G34" s="73">
        <f t="shared" si="5"/>
        <v>8440.82</v>
      </c>
      <c r="H34" s="73">
        <f t="shared" si="5"/>
        <v>27217.600000000002</v>
      </c>
      <c r="I34" s="73">
        <f t="shared" si="5"/>
        <v>23473.190000000006</v>
      </c>
      <c r="J34" s="73">
        <f t="shared" si="5"/>
        <v>7335.3099999999995</v>
      </c>
      <c r="K34" s="73">
        <f t="shared" si="5"/>
        <v>8225.18</v>
      </c>
      <c r="L34" s="73">
        <f t="shared" si="5"/>
        <v>13142.429999999998</v>
      </c>
      <c r="M34" s="73">
        <f t="shared" si="5"/>
        <v>10785.76</v>
      </c>
      <c r="N34" s="73">
        <f t="shared" si="4"/>
        <v>137144.25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</cols>
  <sheetData>
    <row r="1" ht="15.75">
      <c r="A1" s="79" t="s">
        <v>124</v>
      </c>
    </row>
    <row r="2" spans="1:8" ht="15">
      <c r="A2" s="2" t="s">
        <v>27</v>
      </c>
      <c r="E2" t="s">
        <v>22</v>
      </c>
      <c r="H2" s="13">
        <v>869</v>
      </c>
    </row>
    <row r="4" spans="1:4" ht="12.75">
      <c r="A4" t="s">
        <v>108</v>
      </c>
      <c r="C4" s="12">
        <f>'[1]5'!$N$16</f>
        <v>26736.591999999975</v>
      </c>
      <c r="D4" s="56"/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v>8342.4</v>
      </c>
      <c r="C7" s="6">
        <v>8342.4</v>
      </c>
      <c r="D7" s="6">
        <v>8342.4</v>
      </c>
      <c r="E7" s="6">
        <v>8342.4</v>
      </c>
      <c r="F7" s="6">
        <v>8342.4</v>
      </c>
      <c r="G7" s="6">
        <v>8342.4</v>
      </c>
      <c r="H7" s="6">
        <v>8342.4</v>
      </c>
      <c r="I7" s="6">
        <v>8222.4</v>
      </c>
      <c r="J7" s="6">
        <v>8222.4</v>
      </c>
      <c r="K7" s="6">
        <v>8222.4</v>
      </c>
      <c r="L7" s="6">
        <v>8222.4</v>
      </c>
      <c r="M7" s="6">
        <v>8222.4</v>
      </c>
      <c r="N7" s="6">
        <f>SUM(B7:M7)</f>
        <v>99508.79999999997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>
        <v>12847.75</v>
      </c>
      <c r="C9" s="7">
        <v>6222.396</v>
      </c>
      <c r="D9" s="7">
        <v>5679.872</v>
      </c>
      <c r="E9" s="7">
        <v>4888.364</v>
      </c>
      <c r="F9" s="7">
        <v>7257.535</v>
      </c>
      <c r="G9" s="7">
        <v>6534.459</v>
      </c>
      <c r="H9" s="7">
        <v>5387.597</v>
      </c>
      <c r="I9" s="7">
        <v>17355.92</v>
      </c>
      <c r="J9" s="7">
        <v>4516.455</v>
      </c>
      <c r="K9" s="7">
        <v>11523.58</v>
      </c>
      <c r="L9" s="7">
        <v>4913.83</v>
      </c>
      <c r="M9" s="7">
        <v>6592.8</v>
      </c>
      <c r="N9" s="7">
        <f>SUM(B9:M9)</f>
        <v>93720.55800000002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SUM(B34)</f>
        <v>6609.870000000001</v>
      </c>
      <c r="C12" s="10">
        <f aca="true" t="shared" si="0" ref="C12:M12">C34</f>
        <v>8676.9</v>
      </c>
      <c r="D12" s="10">
        <f t="shared" si="0"/>
        <v>8459.24</v>
      </c>
      <c r="E12" s="10">
        <f t="shared" si="0"/>
        <v>7635.700000000001</v>
      </c>
      <c r="F12" s="10">
        <f t="shared" si="0"/>
        <v>7404.070000000001</v>
      </c>
      <c r="G12" s="10">
        <f t="shared" si="0"/>
        <v>7797.6</v>
      </c>
      <c r="H12" s="10">
        <f t="shared" si="0"/>
        <v>7503.879999999998</v>
      </c>
      <c r="I12" s="10">
        <f t="shared" si="0"/>
        <v>14994.63</v>
      </c>
      <c r="J12" s="10">
        <f t="shared" si="0"/>
        <v>9628.77</v>
      </c>
      <c r="K12" s="10">
        <f t="shared" si="0"/>
        <v>8253.630000000001</v>
      </c>
      <c r="L12" s="10">
        <f t="shared" si="0"/>
        <v>16138.1</v>
      </c>
      <c r="M12" s="10">
        <f t="shared" si="0"/>
        <v>8313.59</v>
      </c>
      <c r="N12" s="10">
        <f>SUM(B12:M12)</f>
        <v>111415.98000000001</v>
      </c>
    </row>
    <row r="14" spans="1:14" ht="12.75">
      <c r="A14" s="11" t="s">
        <v>20</v>
      </c>
      <c r="B14" s="11">
        <f aca="true" t="shared" si="1" ref="B14:G14">B9-B12</f>
        <v>6237.879999999999</v>
      </c>
      <c r="C14" s="11">
        <f t="shared" si="1"/>
        <v>-2454.504</v>
      </c>
      <c r="D14" s="11">
        <f t="shared" si="1"/>
        <v>-2779.3679999999995</v>
      </c>
      <c r="E14" s="11">
        <f t="shared" si="1"/>
        <v>-2747.336000000001</v>
      </c>
      <c r="F14" s="11">
        <f t="shared" si="1"/>
        <v>-146.53500000000076</v>
      </c>
      <c r="G14" s="11">
        <f t="shared" si="1"/>
        <v>-1263.1410000000005</v>
      </c>
      <c r="H14" s="11">
        <f aca="true" t="shared" si="2" ref="H14:M14">H9-H12</f>
        <v>-2116.2829999999985</v>
      </c>
      <c r="I14" s="11">
        <f t="shared" si="2"/>
        <v>2361.289999999999</v>
      </c>
      <c r="J14" s="11">
        <f t="shared" si="2"/>
        <v>-5112.3150000000005</v>
      </c>
      <c r="K14" s="11">
        <f t="shared" si="2"/>
        <v>3269.949999999999</v>
      </c>
      <c r="L14" s="11">
        <f t="shared" si="2"/>
        <v>-11224.27</v>
      </c>
      <c r="M14" s="11">
        <f t="shared" si="2"/>
        <v>-1720.79</v>
      </c>
      <c r="N14" s="11">
        <f>SUM(B14:M14)</f>
        <v>-17695.422000000006</v>
      </c>
    </row>
    <row r="16" spans="1:15" ht="12.75">
      <c r="A16" s="26" t="s">
        <v>60</v>
      </c>
      <c r="B16" s="27">
        <f>C4+B7-B9</f>
        <v>22231.241999999977</v>
      </c>
      <c r="C16" s="26">
        <f aca="true" t="shared" si="3" ref="C16:H16">B16+C7-C9</f>
        <v>24351.245999999977</v>
      </c>
      <c r="D16" s="27">
        <f t="shared" si="3"/>
        <v>27013.77399999998</v>
      </c>
      <c r="E16" s="26">
        <f t="shared" si="3"/>
        <v>30467.809999999976</v>
      </c>
      <c r="F16" s="27">
        <f>E16+F7-F9</f>
        <v>31552.674999999977</v>
      </c>
      <c r="G16" s="26">
        <f t="shared" si="3"/>
        <v>33360.61599999997</v>
      </c>
      <c r="H16" s="27">
        <f t="shared" si="3"/>
        <v>36315.41899999997</v>
      </c>
      <c r="I16" s="26">
        <f>H16+I7-I9</f>
        <v>27181.898999999976</v>
      </c>
      <c r="J16" s="27">
        <f>I16+J7-J9</f>
        <v>30887.843999999975</v>
      </c>
      <c r="K16" s="26">
        <f>J16+K7-K9</f>
        <v>27586.663999999975</v>
      </c>
      <c r="L16" s="27">
        <f>K16+L7-L9</f>
        <v>30895.233999999975</v>
      </c>
      <c r="M16" s="26">
        <f>L16+M7-M9</f>
        <v>32524.833999999977</v>
      </c>
      <c r="N16" s="28">
        <f>C4+N7-N9</f>
        <v>32524.83399999993</v>
      </c>
      <c r="O16" s="61"/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42</v>
      </c>
      <c r="B21" s="3"/>
      <c r="C21" s="3">
        <v>60.59</v>
      </c>
      <c r="D21" s="3">
        <v>12.33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319.26</v>
      </c>
    </row>
    <row r="22" spans="1:14" ht="12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 aca="true" t="shared" si="4" ref="N22:N34">SUM(B22:M22)</f>
        <v>0</v>
      </c>
    </row>
    <row r="23" spans="1:14" ht="12.75">
      <c r="A23" s="3" t="s">
        <v>56</v>
      </c>
      <c r="B23" s="3">
        <v>623.98</v>
      </c>
      <c r="C23" s="3">
        <v>623.98</v>
      </c>
      <c r="D23" s="3">
        <v>679.39</v>
      </c>
      <c r="E23" s="3">
        <v>623.98</v>
      </c>
      <c r="F23" s="3">
        <v>623.98</v>
      </c>
      <c r="G23" s="3">
        <v>623.98</v>
      </c>
      <c r="H23" s="3">
        <v>623.98</v>
      </c>
      <c r="I23" s="3">
        <v>623.98</v>
      </c>
      <c r="J23" s="3">
        <v>623.98</v>
      </c>
      <c r="K23" s="3">
        <v>623.98</v>
      </c>
      <c r="L23" s="3">
        <v>1217.05</v>
      </c>
      <c r="M23" s="3">
        <v>623.98</v>
      </c>
      <c r="N23" s="73">
        <f t="shared" si="4"/>
        <v>8136.24</v>
      </c>
    </row>
    <row r="24" spans="1:14" ht="12.75">
      <c r="A24" s="3" t="s">
        <v>58</v>
      </c>
      <c r="B24" s="3">
        <v>247.32</v>
      </c>
      <c r="C24" s="3">
        <v>340.06</v>
      </c>
      <c r="D24" s="3">
        <v>389.76</v>
      </c>
      <c r="E24" s="3">
        <v>324.6</v>
      </c>
      <c r="F24" s="3">
        <v>324.6</v>
      </c>
      <c r="G24" s="3">
        <v>309.15</v>
      </c>
      <c r="H24" s="3">
        <v>340.06</v>
      </c>
      <c r="I24" s="3">
        <v>355.52</v>
      </c>
      <c r="J24" s="3">
        <v>309.15</v>
      </c>
      <c r="K24" s="3">
        <v>355.52</v>
      </c>
      <c r="L24" s="3">
        <v>340.06</v>
      </c>
      <c r="M24" s="3">
        <v>324.6</v>
      </c>
      <c r="N24" s="73">
        <f t="shared" si="4"/>
        <v>3960.4</v>
      </c>
    </row>
    <row r="25" spans="1:14" ht="12.75">
      <c r="A25" s="3" t="s">
        <v>53</v>
      </c>
      <c r="B25" s="3">
        <v>765.35</v>
      </c>
      <c r="C25" s="3">
        <v>755.44</v>
      </c>
      <c r="D25" s="3">
        <v>811.93</v>
      </c>
      <c r="E25" s="3">
        <v>848.99</v>
      </c>
      <c r="F25" s="3">
        <v>728.73</v>
      </c>
      <c r="G25" s="3">
        <v>724.07</v>
      </c>
      <c r="H25" s="3">
        <v>775.55</v>
      </c>
      <c r="I25" s="3">
        <v>985.72</v>
      </c>
      <c r="J25" s="3">
        <v>683.56</v>
      </c>
      <c r="K25" s="3">
        <v>869.49</v>
      </c>
      <c r="L25" s="3">
        <v>1972.25</v>
      </c>
      <c r="M25" s="3">
        <v>774.39</v>
      </c>
      <c r="N25" s="73">
        <f t="shared" si="4"/>
        <v>10695.47</v>
      </c>
    </row>
    <row r="26" spans="1:14" ht="12.75">
      <c r="A26" s="3" t="s">
        <v>70</v>
      </c>
      <c r="B26" s="3">
        <v>4.7</v>
      </c>
      <c r="C26" s="3">
        <v>1165.4</v>
      </c>
      <c r="D26" s="3"/>
      <c r="E26" s="3"/>
      <c r="F26" s="3"/>
      <c r="G26" s="3">
        <v>280.86</v>
      </c>
      <c r="H26" s="3">
        <v>1423.82</v>
      </c>
      <c r="I26" s="3">
        <v>6677.56</v>
      </c>
      <c r="J26" s="3">
        <v>2390.32</v>
      </c>
      <c r="K26" s="3"/>
      <c r="L26" s="3">
        <v>3189.84</v>
      </c>
      <c r="M26" s="3"/>
      <c r="N26" s="73">
        <f t="shared" si="4"/>
        <v>15132.5</v>
      </c>
    </row>
    <row r="27" spans="1:14" ht="12.75">
      <c r="A27" s="3" t="s">
        <v>72</v>
      </c>
      <c r="B27" s="3"/>
      <c r="C27" s="3"/>
      <c r="D27" s="3">
        <v>44.07</v>
      </c>
      <c r="E27" s="3"/>
      <c r="F27" s="3">
        <v>54.97</v>
      </c>
      <c r="G27" s="3"/>
      <c r="H27" s="3">
        <v>87.33</v>
      </c>
      <c r="I27" s="3">
        <v>17.47</v>
      </c>
      <c r="J27" s="3"/>
      <c r="K27" s="3"/>
      <c r="L27" s="3"/>
      <c r="M27" s="3"/>
      <c r="N27" s="73">
        <f t="shared" si="4"/>
        <v>203.84</v>
      </c>
    </row>
    <row r="28" spans="1:14" ht="12.75">
      <c r="A28" s="3" t="s">
        <v>81</v>
      </c>
      <c r="B28" s="3">
        <v>1532.83</v>
      </c>
      <c r="C28" s="3">
        <v>1406.35</v>
      </c>
      <c r="D28" s="3">
        <v>1488.35</v>
      </c>
      <c r="E28" s="3">
        <v>1731.63</v>
      </c>
      <c r="F28" s="3">
        <v>1333.41</v>
      </c>
      <c r="G28" s="3">
        <v>1333.41</v>
      </c>
      <c r="H28" s="3">
        <v>1473.86</v>
      </c>
      <c r="I28" s="3">
        <v>1945.55</v>
      </c>
      <c r="J28" s="3">
        <v>1200.18</v>
      </c>
      <c r="K28" s="3">
        <v>1769.44</v>
      </c>
      <c r="L28" s="3">
        <v>1393.38</v>
      </c>
      <c r="M28" s="3">
        <v>1484.62</v>
      </c>
      <c r="N28" s="73">
        <f t="shared" si="4"/>
        <v>18093.01</v>
      </c>
    </row>
    <row r="29" spans="1:14" ht="12.75">
      <c r="A29" s="3" t="s">
        <v>79</v>
      </c>
      <c r="B29" s="3">
        <v>130.15</v>
      </c>
      <c r="C29" s="3">
        <v>131.06</v>
      </c>
      <c r="D29" s="3">
        <v>131.01</v>
      </c>
      <c r="E29" s="3">
        <v>131.01</v>
      </c>
      <c r="F29" s="3">
        <v>131.01</v>
      </c>
      <c r="G29" s="3">
        <v>131.06</v>
      </c>
      <c r="H29" s="3">
        <v>130.15</v>
      </c>
      <c r="I29" s="3">
        <v>338.91</v>
      </c>
      <c r="J29" s="3">
        <v>130.15</v>
      </c>
      <c r="K29" s="3">
        <v>130.15</v>
      </c>
      <c r="L29" s="3">
        <v>130.15</v>
      </c>
      <c r="M29" s="3">
        <v>131.01</v>
      </c>
      <c r="N29" s="73">
        <f t="shared" si="4"/>
        <v>1775.8200000000002</v>
      </c>
    </row>
    <row r="30" spans="1:14" ht="12.75">
      <c r="A30" s="3" t="s">
        <v>120</v>
      </c>
      <c r="B30" s="3">
        <v>2538.82</v>
      </c>
      <c r="C30" s="3">
        <v>3221.21</v>
      </c>
      <c r="D30" s="3">
        <v>3659.81</v>
      </c>
      <c r="E30" s="3">
        <v>3043.9</v>
      </c>
      <c r="F30" s="3">
        <v>3222</v>
      </c>
      <c r="G30" s="3">
        <v>3366.16</v>
      </c>
      <c r="H30" s="3">
        <v>2025.19</v>
      </c>
      <c r="I30" s="3">
        <v>3098.81</v>
      </c>
      <c r="J30" s="3">
        <v>3287.51</v>
      </c>
      <c r="K30" s="3">
        <v>3451.58</v>
      </c>
      <c r="L30" s="3">
        <v>3293.83</v>
      </c>
      <c r="M30" s="3">
        <v>3258.73</v>
      </c>
      <c r="N30" s="73">
        <f t="shared" si="4"/>
        <v>37467.55000000001</v>
      </c>
    </row>
    <row r="31" spans="1:14" ht="12.75">
      <c r="A31" s="3" t="s">
        <v>122</v>
      </c>
      <c r="B31" s="3">
        <v>766.72</v>
      </c>
      <c r="C31" s="3">
        <v>972.81</v>
      </c>
      <c r="D31" s="3">
        <v>1105.26</v>
      </c>
      <c r="E31" s="3">
        <v>919.26</v>
      </c>
      <c r="F31" s="3">
        <v>973.04</v>
      </c>
      <c r="G31" s="3">
        <v>1016.58</v>
      </c>
      <c r="H31" s="3">
        <v>611.61</v>
      </c>
      <c r="I31" s="3">
        <v>935.84</v>
      </c>
      <c r="J31" s="3">
        <v>992.83</v>
      </c>
      <c r="K31" s="3">
        <v>1042.38</v>
      </c>
      <c r="L31" s="3">
        <v>994.74</v>
      </c>
      <c r="M31" s="3">
        <v>984.14</v>
      </c>
      <c r="N31" s="73">
        <f t="shared" si="4"/>
        <v>11315.210000000001</v>
      </c>
    </row>
    <row r="32" spans="1:14" ht="12.75">
      <c r="A32" s="3" t="s">
        <v>107</v>
      </c>
      <c r="B32" s="3"/>
      <c r="C32" s="3"/>
      <c r="D32" s="3">
        <v>137.33</v>
      </c>
      <c r="E32" s="3"/>
      <c r="F32" s="3"/>
      <c r="G32" s="3"/>
      <c r="H32" s="3"/>
      <c r="I32" s="3"/>
      <c r="J32" s="3"/>
      <c r="K32" s="3"/>
      <c r="L32" s="3"/>
      <c r="M32" s="3">
        <v>729.35</v>
      </c>
      <c r="N32" s="73">
        <f t="shared" si="4"/>
        <v>866.6800000000001</v>
      </c>
    </row>
    <row r="33" spans="1:14" ht="12.75">
      <c r="A33" s="3" t="s">
        <v>104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>
        <v>3450</v>
      </c>
      <c r="M33" s="3"/>
      <c r="N33" s="73">
        <f t="shared" si="4"/>
        <v>3450</v>
      </c>
    </row>
    <row r="34" spans="1:14" ht="12.75">
      <c r="A34" s="73" t="s">
        <v>19</v>
      </c>
      <c r="B34" s="73">
        <f>SUM(B21:B33)</f>
        <v>6609.870000000001</v>
      </c>
      <c r="C34" s="73">
        <f aca="true" t="shared" si="5" ref="C34:M34">SUM(C20:C33)</f>
        <v>8676.9</v>
      </c>
      <c r="D34" s="73">
        <f t="shared" si="5"/>
        <v>8459.24</v>
      </c>
      <c r="E34" s="73">
        <f t="shared" si="5"/>
        <v>7635.700000000001</v>
      </c>
      <c r="F34" s="73">
        <f t="shared" si="5"/>
        <v>7404.070000000001</v>
      </c>
      <c r="G34" s="73">
        <f t="shared" si="5"/>
        <v>7797.6</v>
      </c>
      <c r="H34" s="73">
        <f t="shared" si="5"/>
        <v>7503.879999999998</v>
      </c>
      <c r="I34" s="73">
        <f t="shared" si="5"/>
        <v>14994.63</v>
      </c>
      <c r="J34" s="73">
        <f t="shared" si="5"/>
        <v>9628.77</v>
      </c>
      <c r="K34" s="73">
        <f t="shared" si="5"/>
        <v>8253.630000000001</v>
      </c>
      <c r="L34" s="73">
        <f t="shared" si="5"/>
        <v>16138.1</v>
      </c>
      <c r="M34" s="73">
        <f t="shared" si="5"/>
        <v>8313.59</v>
      </c>
      <c r="N34" s="73">
        <f t="shared" si="4"/>
        <v>111415.98000000001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13" width="9.28125" style="0" bestFit="1" customWidth="1"/>
    <col min="14" max="14" width="9.57421875" style="0" bestFit="1" customWidth="1"/>
  </cols>
  <sheetData>
    <row r="1" ht="15.75">
      <c r="A1" s="79" t="s">
        <v>124</v>
      </c>
    </row>
    <row r="2" spans="1:8" ht="15">
      <c r="A2" s="2" t="s">
        <v>23</v>
      </c>
      <c r="E2" t="s">
        <v>22</v>
      </c>
      <c r="H2" s="13">
        <v>860</v>
      </c>
    </row>
    <row r="4" spans="1:3" ht="12.75">
      <c r="A4" t="s">
        <v>108</v>
      </c>
      <c r="C4" s="62">
        <f>'[1]6'!$N$16</f>
        <v>-161.00100000000384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4">
        <v>8253.12</v>
      </c>
      <c r="C7" s="64">
        <v>8253.12</v>
      </c>
      <c r="D7" s="64">
        <v>8253.12</v>
      </c>
      <c r="E7" s="64">
        <v>8253.12</v>
      </c>
      <c r="F7" s="64">
        <v>8253.12</v>
      </c>
      <c r="G7" s="64">
        <v>8253.12</v>
      </c>
      <c r="H7" s="64">
        <v>8253.12</v>
      </c>
      <c r="I7" s="64">
        <v>8253.12</v>
      </c>
      <c r="J7" s="64">
        <v>8279.04</v>
      </c>
      <c r="K7" s="64">
        <v>8279.04</v>
      </c>
      <c r="L7" s="64">
        <v>8279.04</v>
      </c>
      <c r="M7" s="64">
        <v>8279.04</v>
      </c>
      <c r="N7" s="64">
        <f>SUM(B7:M7)</f>
        <v>99141.12000000002</v>
      </c>
    </row>
    <row r="8" spans="1:14" ht="12.75">
      <c r="A8" s="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>
      <c r="A9" s="7" t="s">
        <v>15</v>
      </c>
      <c r="B9" s="47">
        <v>7873.141</v>
      </c>
      <c r="C9" s="47">
        <v>7118.004</v>
      </c>
      <c r="D9" s="47">
        <v>7580.434</v>
      </c>
      <c r="E9" s="47">
        <v>6401.463</v>
      </c>
      <c r="F9" s="47">
        <v>5674.467</v>
      </c>
      <c r="G9" s="47">
        <v>13337.55</v>
      </c>
      <c r="H9" s="47">
        <v>7706.715</v>
      </c>
      <c r="I9" s="47">
        <v>8850.34</v>
      </c>
      <c r="J9" s="47">
        <v>6164.269</v>
      </c>
      <c r="K9" s="47">
        <v>6413.026</v>
      </c>
      <c r="L9" s="47">
        <v>7176.72</v>
      </c>
      <c r="M9" s="47">
        <v>7218.35</v>
      </c>
      <c r="N9" s="47">
        <f>SUM(B9:M9)</f>
        <v>91514.47899999999</v>
      </c>
    </row>
    <row r="10" spans="1:14" ht="12.75">
      <c r="A10" s="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6"/>
    </row>
    <row r="11" spans="1:14" ht="12.75">
      <c r="A11" s="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7"/>
    </row>
    <row r="12" spans="1:14" ht="12.75">
      <c r="A12" s="10" t="s">
        <v>16</v>
      </c>
      <c r="B12" s="68">
        <f>SUM(B35)</f>
        <v>9822.480000000001</v>
      </c>
      <c r="C12" s="68">
        <f aca="true" t="shared" si="0" ref="C12:M12">C35</f>
        <v>10592.99</v>
      </c>
      <c r="D12" s="68">
        <f t="shared" si="0"/>
        <v>8372.23</v>
      </c>
      <c r="E12" s="68">
        <f t="shared" si="0"/>
        <v>16961.260000000002</v>
      </c>
      <c r="F12" s="68">
        <f t="shared" si="0"/>
        <v>7328.1</v>
      </c>
      <c r="G12" s="68">
        <f t="shared" si="0"/>
        <v>7547.650000000001</v>
      </c>
      <c r="H12" s="68">
        <f t="shared" si="0"/>
        <v>7575.300000000001</v>
      </c>
      <c r="I12" s="68">
        <f t="shared" si="0"/>
        <v>8231.279999999999</v>
      </c>
      <c r="J12" s="68">
        <f t="shared" si="0"/>
        <v>11423.880000000001</v>
      </c>
      <c r="K12" s="68">
        <f t="shared" si="0"/>
        <v>8168.27</v>
      </c>
      <c r="L12" s="68">
        <f t="shared" si="0"/>
        <v>13085.14</v>
      </c>
      <c r="M12" s="68">
        <f t="shared" si="0"/>
        <v>8263.529999999999</v>
      </c>
      <c r="N12" s="68">
        <f>SUM(B12:M12)</f>
        <v>117372.11000000002</v>
      </c>
    </row>
    <row r="13" spans="2:14" ht="12.7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11" t="s">
        <v>20</v>
      </c>
      <c r="B14" s="69">
        <f aca="true" t="shared" si="1" ref="B14:G14">B9-B12</f>
        <v>-1949.3390000000018</v>
      </c>
      <c r="C14" s="69">
        <f t="shared" si="1"/>
        <v>-3474.986</v>
      </c>
      <c r="D14" s="69">
        <f t="shared" si="1"/>
        <v>-791.7959999999994</v>
      </c>
      <c r="E14" s="69">
        <f t="shared" si="1"/>
        <v>-10559.797000000002</v>
      </c>
      <c r="F14" s="69">
        <f t="shared" si="1"/>
        <v>-1653.6330000000007</v>
      </c>
      <c r="G14" s="69">
        <f t="shared" si="1"/>
        <v>5789.899999999999</v>
      </c>
      <c r="H14" s="69">
        <f aca="true" t="shared" si="2" ref="H14:M14">H9-H12</f>
        <v>131.41499999999905</v>
      </c>
      <c r="I14" s="69">
        <f t="shared" si="2"/>
        <v>619.0600000000013</v>
      </c>
      <c r="J14" s="69">
        <f t="shared" si="2"/>
        <v>-5259.611000000001</v>
      </c>
      <c r="K14" s="69">
        <f t="shared" si="2"/>
        <v>-1755.2440000000006</v>
      </c>
      <c r="L14" s="69">
        <f t="shared" si="2"/>
        <v>-5908.419999999999</v>
      </c>
      <c r="M14" s="69">
        <f t="shared" si="2"/>
        <v>-1045.1799999999985</v>
      </c>
      <c r="N14" s="69">
        <f>SUM(B14:M14)</f>
        <v>-25857.63100000001</v>
      </c>
    </row>
    <row r="15" spans="2:14" ht="12.7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>
      <c r="A16" s="26" t="s">
        <v>59</v>
      </c>
      <c r="B16" s="50">
        <f>C4+B7-B9</f>
        <v>218.97799999999734</v>
      </c>
      <c r="C16" s="70">
        <f aca="true" t="shared" si="3" ref="C16:H16">B16+C7-C9</f>
        <v>1354.0939999999982</v>
      </c>
      <c r="D16" s="50">
        <f t="shared" si="3"/>
        <v>2026.7799999999997</v>
      </c>
      <c r="E16" s="70">
        <f t="shared" si="3"/>
        <v>3878.4370000000017</v>
      </c>
      <c r="F16" s="50">
        <f t="shared" si="3"/>
        <v>6457.090000000003</v>
      </c>
      <c r="G16" s="70">
        <f t="shared" si="3"/>
        <v>1372.6600000000035</v>
      </c>
      <c r="H16" s="50">
        <f t="shared" si="3"/>
        <v>1919.0650000000041</v>
      </c>
      <c r="I16" s="70">
        <f>H16+I7-I9</f>
        <v>1321.8450000000048</v>
      </c>
      <c r="J16" s="50">
        <f>I16+J7-J9</f>
        <v>3436.6160000000054</v>
      </c>
      <c r="K16" s="70">
        <f>J16+K7-K9</f>
        <v>5302.6300000000065</v>
      </c>
      <c r="L16" s="50">
        <f>K16+L7-L9</f>
        <v>6404.950000000007</v>
      </c>
      <c r="M16" s="70">
        <f>L16+M7-M9</f>
        <v>7465.6400000000085</v>
      </c>
      <c r="N16" s="50">
        <f>C4+N7-N9</f>
        <v>7465.6400000000285</v>
      </c>
    </row>
    <row r="17" spans="2:14" ht="12.7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3">
        <f>SUM(B21:M21)</f>
        <v>0</v>
      </c>
    </row>
    <row r="22" spans="1:14" ht="12.75">
      <c r="A22" s="3" t="s">
        <v>40</v>
      </c>
      <c r="B22" s="3"/>
      <c r="C22" s="3">
        <v>60.59</v>
      </c>
      <c r="D22" s="3">
        <v>12.33</v>
      </c>
      <c r="E22" s="3">
        <v>12.33</v>
      </c>
      <c r="F22" s="3">
        <v>12.33</v>
      </c>
      <c r="G22" s="3">
        <v>12.33</v>
      </c>
      <c r="H22" s="3">
        <v>12.33</v>
      </c>
      <c r="I22" s="3">
        <v>15.27</v>
      </c>
      <c r="J22" s="3">
        <v>11.09</v>
      </c>
      <c r="K22" s="3">
        <v>11.09</v>
      </c>
      <c r="L22" s="3">
        <v>156.8</v>
      </c>
      <c r="M22" s="3">
        <v>2.77</v>
      </c>
      <c r="N22" s="73">
        <f aca="true" t="shared" si="4" ref="N22:N35">SUM(B22:M22)</f>
        <v>319.26</v>
      </c>
    </row>
    <row r="23" spans="1:14" ht="12.75">
      <c r="A23" s="3" t="s">
        <v>56</v>
      </c>
      <c r="B23" s="3">
        <v>617.52</v>
      </c>
      <c r="C23" s="3">
        <v>617.52</v>
      </c>
      <c r="D23" s="3">
        <v>672.36</v>
      </c>
      <c r="E23" s="3">
        <v>617.52</v>
      </c>
      <c r="F23" s="3">
        <v>617.52</v>
      </c>
      <c r="G23" s="3">
        <v>617.52</v>
      </c>
      <c r="H23" s="3">
        <v>617.52</v>
      </c>
      <c r="I23" s="3">
        <v>617.52</v>
      </c>
      <c r="J23" s="3">
        <v>617.52</v>
      </c>
      <c r="K23" s="3">
        <v>617.52</v>
      </c>
      <c r="L23" s="3">
        <v>1204.44</v>
      </c>
      <c r="M23" s="3">
        <v>617.52</v>
      </c>
      <c r="N23" s="73">
        <f t="shared" si="4"/>
        <v>8052.000000000002</v>
      </c>
    </row>
    <row r="24" spans="1:14" ht="12.75">
      <c r="A24" s="3" t="s">
        <v>55</v>
      </c>
      <c r="B24" s="3">
        <v>244.76</v>
      </c>
      <c r="C24" s="3">
        <v>336.54</v>
      </c>
      <c r="D24" s="3">
        <v>385.73</v>
      </c>
      <c r="E24" s="3">
        <v>321.24</v>
      </c>
      <c r="F24" s="3">
        <v>321.24</v>
      </c>
      <c r="G24" s="3">
        <v>305.95</v>
      </c>
      <c r="H24" s="3">
        <v>336.54</v>
      </c>
      <c r="I24" s="3">
        <v>351.84</v>
      </c>
      <c r="J24" s="3">
        <v>305.95</v>
      </c>
      <c r="K24" s="3">
        <v>351.84</v>
      </c>
      <c r="L24" s="3">
        <v>336.54</v>
      </c>
      <c r="M24" s="3">
        <v>321.24</v>
      </c>
      <c r="N24" s="73">
        <f t="shared" si="4"/>
        <v>3919.41</v>
      </c>
    </row>
    <row r="25" spans="1:14" ht="12.75">
      <c r="A25" s="3" t="s">
        <v>53</v>
      </c>
      <c r="B25" s="3">
        <v>757.43</v>
      </c>
      <c r="C25" s="3">
        <v>747.62</v>
      </c>
      <c r="D25" s="3">
        <v>803.52</v>
      </c>
      <c r="E25" s="3">
        <v>840.2</v>
      </c>
      <c r="F25" s="3">
        <v>721.18</v>
      </c>
      <c r="G25" s="3">
        <v>716.57</v>
      </c>
      <c r="H25" s="3">
        <v>767.52</v>
      </c>
      <c r="I25" s="3">
        <v>975.51</v>
      </c>
      <c r="J25" s="3">
        <v>676.48</v>
      </c>
      <c r="K25" s="3">
        <v>860.48</v>
      </c>
      <c r="L25" s="3">
        <v>1962.62</v>
      </c>
      <c r="M25" s="3">
        <v>766.37</v>
      </c>
      <c r="N25" s="73">
        <f t="shared" si="4"/>
        <v>10595.499999999998</v>
      </c>
    </row>
    <row r="26" spans="1:14" ht="12.75">
      <c r="A26" s="3" t="s">
        <v>62</v>
      </c>
      <c r="B26" s="3">
        <v>3285.7</v>
      </c>
      <c r="C26" s="3">
        <v>3158.65</v>
      </c>
      <c r="D26" s="3"/>
      <c r="E26" s="3">
        <v>9404.5</v>
      </c>
      <c r="F26" s="3"/>
      <c r="G26" s="3">
        <v>108.63</v>
      </c>
      <c r="H26" s="3">
        <v>1557.18</v>
      </c>
      <c r="I26" s="3"/>
      <c r="J26" s="3">
        <v>4260.29</v>
      </c>
      <c r="K26" s="3"/>
      <c r="L26" s="3">
        <v>222.83</v>
      </c>
      <c r="M26" s="3">
        <v>36</v>
      </c>
      <c r="N26" s="73">
        <f t="shared" si="4"/>
        <v>22033.780000000002</v>
      </c>
    </row>
    <row r="27" spans="1:14" ht="12.75">
      <c r="A27" s="3" t="s">
        <v>72</v>
      </c>
      <c r="B27" s="3"/>
      <c r="C27" s="3"/>
      <c r="D27" s="3">
        <v>44.07</v>
      </c>
      <c r="E27" s="3"/>
      <c r="F27" s="3">
        <v>54.97</v>
      </c>
      <c r="G27" s="3"/>
      <c r="H27" s="3">
        <v>87.33</v>
      </c>
      <c r="I27" s="3">
        <v>17.47</v>
      </c>
      <c r="J27" s="3"/>
      <c r="K27" s="3"/>
      <c r="L27" s="3"/>
      <c r="M27" s="3"/>
      <c r="N27" s="73">
        <f t="shared" si="4"/>
        <v>203.84</v>
      </c>
    </row>
    <row r="28" spans="1:14" ht="12.75">
      <c r="A28" s="3" t="s">
        <v>81</v>
      </c>
      <c r="B28" s="3">
        <v>1516.96</v>
      </c>
      <c r="C28" s="3">
        <v>1391.79</v>
      </c>
      <c r="D28" s="3">
        <v>1472.94</v>
      </c>
      <c r="E28" s="3">
        <v>1713.69</v>
      </c>
      <c r="F28" s="3">
        <v>1319.6</v>
      </c>
      <c r="G28" s="3">
        <v>1319.6</v>
      </c>
      <c r="H28" s="3">
        <v>1458.6</v>
      </c>
      <c r="I28" s="3">
        <v>1925.4</v>
      </c>
      <c r="J28" s="3">
        <v>1187.75</v>
      </c>
      <c r="K28" s="3">
        <v>1751.12</v>
      </c>
      <c r="L28" s="3">
        <v>1378.95</v>
      </c>
      <c r="M28" s="3">
        <v>1469.25</v>
      </c>
      <c r="N28" s="73">
        <f t="shared" si="4"/>
        <v>17905.65</v>
      </c>
    </row>
    <row r="29" spans="1:14" ht="12.75">
      <c r="A29" s="3" t="s">
        <v>76</v>
      </c>
      <c r="B29" s="3">
        <v>128.8</v>
      </c>
      <c r="C29" s="3">
        <v>129.7</v>
      </c>
      <c r="D29" s="3">
        <v>129.66</v>
      </c>
      <c r="E29" s="3">
        <v>129.66</v>
      </c>
      <c r="F29" s="3">
        <v>129.66</v>
      </c>
      <c r="G29" s="3">
        <v>129.7</v>
      </c>
      <c r="H29" s="3">
        <v>128.8</v>
      </c>
      <c r="I29" s="3">
        <v>335.4</v>
      </c>
      <c r="J29" s="3">
        <v>128.8</v>
      </c>
      <c r="K29" s="3">
        <v>128.8</v>
      </c>
      <c r="L29" s="3">
        <v>128.8</v>
      </c>
      <c r="M29" s="3">
        <v>129.66</v>
      </c>
      <c r="N29" s="73">
        <f t="shared" si="4"/>
        <v>1757.4399999999996</v>
      </c>
    </row>
    <row r="30" spans="1:14" ht="12.75">
      <c r="A30" s="3" t="s">
        <v>120</v>
      </c>
      <c r="B30" s="3">
        <v>2512.53</v>
      </c>
      <c r="C30" s="3">
        <v>3187.85</v>
      </c>
      <c r="D30" s="3">
        <v>3621.9</v>
      </c>
      <c r="E30" s="3">
        <v>3012.38</v>
      </c>
      <c r="F30" s="3">
        <v>3188.63</v>
      </c>
      <c r="G30" s="3">
        <v>3331.3</v>
      </c>
      <c r="H30" s="3">
        <v>2004.21</v>
      </c>
      <c r="I30" s="3">
        <v>3066.72</v>
      </c>
      <c r="J30" s="3">
        <v>3253.46</v>
      </c>
      <c r="K30" s="3">
        <v>3415.84</v>
      </c>
      <c r="L30" s="3">
        <v>3259.72</v>
      </c>
      <c r="M30" s="3">
        <v>3224.98</v>
      </c>
      <c r="N30" s="73">
        <f t="shared" si="4"/>
        <v>37079.520000000004</v>
      </c>
    </row>
    <row r="31" spans="1:14" ht="12.75">
      <c r="A31" s="3" t="s">
        <v>122</v>
      </c>
      <c r="B31" s="3">
        <v>758.78</v>
      </c>
      <c r="C31" s="3">
        <v>962.73</v>
      </c>
      <c r="D31" s="3">
        <v>1093.81</v>
      </c>
      <c r="E31" s="3">
        <v>909.74</v>
      </c>
      <c r="F31" s="3">
        <v>962.97</v>
      </c>
      <c r="G31" s="3">
        <v>1006.05</v>
      </c>
      <c r="H31" s="3">
        <v>605.27</v>
      </c>
      <c r="I31" s="3">
        <v>926.15</v>
      </c>
      <c r="J31" s="3">
        <v>982.54</v>
      </c>
      <c r="K31" s="3">
        <v>1031.58</v>
      </c>
      <c r="L31" s="3">
        <v>984.44</v>
      </c>
      <c r="M31" s="3">
        <v>973.94</v>
      </c>
      <c r="N31" s="73">
        <f t="shared" si="4"/>
        <v>11198.000000000002</v>
      </c>
    </row>
    <row r="32" spans="1:14" ht="12.75">
      <c r="A32" s="3" t="s">
        <v>105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3">
        <f t="shared" si="4"/>
        <v>0</v>
      </c>
    </row>
    <row r="33" spans="1:14" ht="12.75">
      <c r="A33" s="3" t="s">
        <v>107</v>
      </c>
      <c r="B33" s="3"/>
      <c r="C33" s="3"/>
      <c r="D33" s="3">
        <v>135.91</v>
      </c>
      <c r="E33" s="3"/>
      <c r="F33" s="3"/>
      <c r="G33" s="3"/>
      <c r="H33" s="3"/>
      <c r="I33" s="3"/>
      <c r="J33" s="3"/>
      <c r="K33" s="3"/>
      <c r="L33" s="3"/>
      <c r="M33" s="3">
        <v>721.8</v>
      </c>
      <c r="N33" s="73">
        <f t="shared" si="4"/>
        <v>857.7099999999999</v>
      </c>
    </row>
    <row r="34" spans="1:14" ht="12.75">
      <c r="A34" s="3" t="s">
        <v>104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>
        <v>3450</v>
      </c>
      <c r="M34" s="3"/>
      <c r="N34" s="73">
        <f t="shared" si="4"/>
        <v>3450</v>
      </c>
    </row>
    <row r="35" spans="1:16" ht="12.75">
      <c r="A35" s="73" t="s">
        <v>19</v>
      </c>
      <c r="B35" s="73">
        <f aca="true" t="shared" si="5" ref="B35:M35">SUM(B20:B34)</f>
        <v>9822.480000000001</v>
      </c>
      <c r="C35" s="73">
        <f t="shared" si="5"/>
        <v>10592.99</v>
      </c>
      <c r="D35" s="73">
        <f t="shared" si="5"/>
        <v>8372.23</v>
      </c>
      <c r="E35" s="73">
        <f t="shared" si="5"/>
        <v>16961.260000000002</v>
      </c>
      <c r="F35" s="73">
        <f t="shared" si="5"/>
        <v>7328.1</v>
      </c>
      <c r="G35" s="73">
        <f t="shared" si="5"/>
        <v>7547.650000000001</v>
      </c>
      <c r="H35" s="73">
        <f t="shared" si="5"/>
        <v>7575.300000000001</v>
      </c>
      <c r="I35" s="73">
        <f t="shared" si="5"/>
        <v>8231.279999999999</v>
      </c>
      <c r="J35" s="73">
        <f t="shared" si="5"/>
        <v>11423.880000000001</v>
      </c>
      <c r="K35" s="73">
        <f t="shared" si="5"/>
        <v>8168.27</v>
      </c>
      <c r="L35" s="73">
        <f t="shared" si="5"/>
        <v>13085.14</v>
      </c>
      <c r="M35" s="73">
        <f t="shared" si="5"/>
        <v>8263.529999999999</v>
      </c>
      <c r="N35" s="73">
        <f t="shared" si="4"/>
        <v>117372.11000000002</v>
      </c>
      <c r="O35" s="15"/>
      <c r="P35" s="16"/>
    </row>
  </sheetData>
  <sheetProtection/>
  <printOptions/>
  <pageMargins left="0.75" right="0.75" top="1" bottom="1" header="0.5" footer="0.5"/>
  <pageSetup horizontalDpi="600" verticalDpi="600" orientation="landscape" paperSize="9" scale="92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14" max="14" width="10.421875" style="0" customWidth="1"/>
  </cols>
  <sheetData>
    <row r="1" ht="15.75">
      <c r="A1" s="79" t="s">
        <v>124</v>
      </c>
    </row>
    <row r="2" spans="1:8" ht="15">
      <c r="A2" s="2" t="s">
        <v>28</v>
      </c>
      <c r="E2" t="s">
        <v>22</v>
      </c>
      <c r="H2" s="13">
        <v>871</v>
      </c>
    </row>
    <row r="4" spans="1:3" ht="12.75">
      <c r="A4" t="s">
        <v>108</v>
      </c>
      <c r="C4" s="14">
        <f>'[1]7'!$N$16</f>
        <v>14673.851999999984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4">
        <v>8362.56</v>
      </c>
      <c r="C7" s="64">
        <v>8362.56</v>
      </c>
      <c r="D7" s="64">
        <v>8362.56</v>
      </c>
      <c r="E7" s="64">
        <v>8362.56</v>
      </c>
      <c r="F7" s="64">
        <v>8362.56</v>
      </c>
      <c r="G7" s="64">
        <v>8362.56</v>
      </c>
      <c r="H7" s="64">
        <v>8362.56</v>
      </c>
      <c r="I7" s="64">
        <v>8319.36</v>
      </c>
      <c r="J7" s="64">
        <v>8305.92</v>
      </c>
      <c r="K7" s="64">
        <v>8305.92</v>
      </c>
      <c r="L7" s="64">
        <v>8305.92</v>
      </c>
      <c r="M7" s="64">
        <v>8305.92</v>
      </c>
      <c r="N7" s="64">
        <f>SUM(B7:M7)</f>
        <v>100080.95999999999</v>
      </c>
    </row>
    <row r="8" spans="1:14" ht="12.75">
      <c r="A8" s="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>
      <c r="A9" s="7" t="s">
        <v>15</v>
      </c>
      <c r="B9" s="47">
        <v>7484.369</v>
      </c>
      <c r="C9" s="47">
        <v>6501.882</v>
      </c>
      <c r="D9" s="47">
        <v>6821.337</v>
      </c>
      <c r="E9" s="47">
        <v>9244.721</v>
      </c>
      <c r="F9" s="47">
        <v>9867.434</v>
      </c>
      <c r="G9" s="47">
        <v>7498.746</v>
      </c>
      <c r="H9" s="47">
        <v>8976.051</v>
      </c>
      <c r="I9" s="47">
        <v>11684.63</v>
      </c>
      <c r="J9" s="47">
        <v>6174.867</v>
      </c>
      <c r="K9" s="47">
        <v>11086.51</v>
      </c>
      <c r="L9" s="47">
        <v>5547.239</v>
      </c>
      <c r="M9" s="47">
        <v>7869.878</v>
      </c>
      <c r="N9" s="47">
        <f>SUM(B9:M9)</f>
        <v>98757.66399999999</v>
      </c>
    </row>
    <row r="10" spans="1:14" ht="12.75">
      <c r="A10" s="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6"/>
    </row>
    <row r="11" spans="1:14" ht="12.75">
      <c r="A11" s="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7"/>
    </row>
    <row r="12" spans="1:14" ht="12.75">
      <c r="A12" s="10" t="s">
        <v>16</v>
      </c>
      <c r="B12" s="68">
        <f>SUM(B34)</f>
        <v>8625.09</v>
      </c>
      <c r="C12" s="68">
        <f aca="true" t="shared" si="0" ref="C12:M12">C34</f>
        <v>7571.97</v>
      </c>
      <c r="D12" s="68">
        <f t="shared" si="0"/>
        <v>8898.09</v>
      </c>
      <c r="E12" s="68">
        <f t="shared" si="0"/>
        <v>8124.679999999999</v>
      </c>
      <c r="F12" s="68">
        <f t="shared" si="0"/>
        <v>7420.95</v>
      </c>
      <c r="G12" s="68">
        <f t="shared" si="0"/>
        <v>7642.639999999999</v>
      </c>
      <c r="H12" s="68">
        <f t="shared" si="0"/>
        <v>34985.259999999995</v>
      </c>
      <c r="I12" s="68">
        <f t="shared" si="0"/>
        <v>8336.13</v>
      </c>
      <c r="J12" s="68">
        <f t="shared" si="0"/>
        <v>7277.4</v>
      </c>
      <c r="K12" s="68">
        <f t="shared" si="0"/>
        <v>21865.32</v>
      </c>
      <c r="L12" s="68">
        <f t="shared" si="0"/>
        <v>9189.75</v>
      </c>
      <c r="M12" s="68">
        <f t="shared" si="0"/>
        <v>11453.99</v>
      </c>
      <c r="N12" s="68">
        <f>SUM(B12:M12)</f>
        <v>141391.27</v>
      </c>
    </row>
    <row r="13" spans="2:14" ht="12.7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11" t="s">
        <v>20</v>
      </c>
      <c r="B14" s="69">
        <f aca="true" t="shared" si="1" ref="B14:G14">B9-B12</f>
        <v>-1140.7210000000005</v>
      </c>
      <c r="C14" s="69">
        <f t="shared" si="1"/>
        <v>-1070.0880000000006</v>
      </c>
      <c r="D14" s="69">
        <f t="shared" si="1"/>
        <v>-2076.7529999999997</v>
      </c>
      <c r="E14" s="69">
        <f t="shared" si="1"/>
        <v>1120.0410000000002</v>
      </c>
      <c r="F14" s="69">
        <f t="shared" si="1"/>
        <v>2446.4839999999995</v>
      </c>
      <c r="G14" s="69">
        <f t="shared" si="1"/>
        <v>-143.89399999999932</v>
      </c>
      <c r="H14" s="69">
        <f aca="true" t="shared" si="2" ref="H14:M14">H9-H12</f>
        <v>-26009.208999999995</v>
      </c>
      <c r="I14" s="69">
        <f t="shared" si="2"/>
        <v>3348.5</v>
      </c>
      <c r="J14" s="69">
        <f t="shared" si="2"/>
        <v>-1102.5329999999994</v>
      </c>
      <c r="K14" s="69">
        <f t="shared" si="2"/>
        <v>-10778.81</v>
      </c>
      <c r="L14" s="69">
        <f t="shared" si="2"/>
        <v>-3642.5110000000004</v>
      </c>
      <c r="M14" s="69">
        <f t="shared" si="2"/>
        <v>-3584.112</v>
      </c>
      <c r="N14" s="69">
        <f>SUM(B14:M14)</f>
        <v>-42633.60599999999</v>
      </c>
    </row>
    <row r="15" spans="2:14" ht="12.7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>
      <c r="A16" s="26" t="s">
        <v>60</v>
      </c>
      <c r="B16" s="50">
        <f>C4+B7-B9</f>
        <v>15552.042999999983</v>
      </c>
      <c r="C16" s="70">
        <f aca="true" t="shared" si="3" ref="C16:H16">B16+C7-C9</f>
        <v>17412.720999999983</v>
      </c>
      <c r="D16" s="50">
        <f t="shared" si="3"/>
        <v>18953.94399999998</v>
      </c>
      <c r="E16" s="70">
        <f t="shared" si="3"/>
        <v>18071.78299999998</v>
      </c>
      <c r="F16" s="50">
        <f t="shared" si="3"/>
        <v>16566.908999999978</v>
      </c>
      <c r="G16" s="70">
        <f t="shared" si="3"/>
        <v>17430.722999999976</v>
      </c>
      <c r="H16" s="50">
        <f t="shared" si="3"/>
        <v>16817.231999999975</v>
      </c>
      <c r="I16" s="70">
        <f>H16+I7-I9</f>
        <v>13451.961999999976</v>
      </c>
      <c r="J16" s="50">
        <f>I16+J7-J9</f>
        <v>15583.014999999976</v>
      </c>
      <c r="K16" s="70">
        <f>J16+K7-K9</f>
        <v>12802.424999999976</v>
      </c>
      <c r="L16" s="50">
        <f>K16+L7-L9</f>
        <v>15561.105999999976</v>
      </c>
      <c r="M16" s="70">
        <f>L16+M7-M9</f>
        <v>15997.147999999976</v>
      </c>
      <c r="N16" s="50">
        <f>C4+N7-N9</f>
        <v>15997.147999999986</v>
      </c>
    </row>
    <row r="17" spans="2:14" ht="12.7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43</v>
      </c>
      <c r="B21" s="3"/>
      <c r="C21" s="3">
        <v>60.59</v>
      </c>
      <c r="D21" s="3">
        <v>12.33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319.26</v>
      </c>
    </row>
    <row r="22" spans="1:14" ht="12.75">
      <c r="A22" s="3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 aca="true" t="shared" si="4" ref="N22:N34">SUM(B22:M22)</f>
        <v>0</v>
      </c>
    </row>
    <row r="23" spans="1:14" ht="12.75">
      <c r="A23" s="3" t="s">
        <v>56</v>
      </c>
      <c r="B23" s="3">
        <v>625.42</v>
      </c>
      <c r="C23" s="3">
        <v>625.42</v>
      </c>
      <c r="D23" s="3">
        <v>680.96</v>
      </c>
      <c r="E23" s="3">
        <v>625.42</v>
      </c>
      <c r="F23" s="3">
        <v>625.42</v>
      </c>
      <c r="G23" s="3">
        <v>625.42</v>
      </c>
      <c r="H23" s="3">
        <v>625.42</v>
      </c>
      <c r="I23" s="3">
        <v>625.42</v>
      </c>
      <c r="J23" s="3">
        <v>625.42</v>
      </c>
      <c r="K23" s="3">
        <v>625.42</v>
      </c>
      <c r="L23" s="3">
        <v>1219.85</v>
      </c>
      <c r="M23" s="3">
        <v>625.42</v>
      </c>
      <c r="N23" s="73">
        <f t="shared" si="4"/>
        <v>8155.01</v>
      </c>
    </row>
    <row r="24" spans="1:14" ht="12.75">
      <c r="A24" s="3" t="s">
        <v>55</v>
      </c>
      <c r="B24" s="3">
        <v>247.89</v>
      </c>
      <c r="C24" s="3">
        <v>340.84</v>
      </c>
      <c r="D24" s="3">
        <v>390.66</v>
      </c>
      <c r="E24" s="3">
        <v>325.35</v>
      </c>
      <c r="F24" s="3">
        <v>325.35</v>
      </c>
      <c r="G24" s="3">
        <v>309.86</v>
      </c>
      <c r="H24" s="3">
        <v>340.84</v>
      </c>
      <c r="I24" s="3">
        <v>356.34</v>
      </c>
      <c r="J24" s="3">
        <v>309.86</v>
      </c>
      <c r="K24" s="3">
        <v>356.34</v>
      </c>
      <c r="L24" s="3">
        <v>340.84</v>
      </c>
      <c r="M24" s="3">
        <v>325.35</v>
      </c>
      <c r="N24" s="73">
        <f t="shared" si="4"/>
        <v>3969.520000000001</v>
      </c>
    </row>
    <row r="25" spans="1:14" ht="12.75">
      <c r="A25" s="3" t="s">
        <v>53</v>
      </c>
      <c r="B25" s="3">
        <v>767.11</v>
      </c>
      <c r="C25" s="3">
        <v>757.18</v>
      </c>
      <c r="D25" s="3">
        <v>813.8</v>
      </c>
      <c r="E25" s="3">
        <v>850.94</v>
      </c>
      <c r="F25" s="3">
        <v>730.4</v>
      </c>
      <c r="G25" s="3">
        <v>725.74</v>
      </c>
      <c r="H25" s="3">
        <v>3495.34</v>
      </c>
      <c r="I25" s="3">
        <v>987.98</v>
      </c>
      <c r="J25" s="3">
        <v>685.14</v>
      </c>
      <c r="K25" s="3">
        <v>3997.19</v>
      </c>
      <c r="L25" s="3">
        <v>932.49</v>
      </c>
      <c r="M25" s="3">
        <v>776.18</v>
      </c>
      <c r="N25" s="73">
        <f t="shared" si="4"/>
        <v>15519.49</v>
      </c>
    </row>
    <row r="26" spans="1:14" ht="12.75">
      <c r="A26" s="3" t="s">
        <v>71</v>
      </c>
      <c r="B26" s="3">
        <v>2004.7</v>
      </c>
      <c r="C26" s="3">
        <v>43.33</v>
      </c>
      <c r="D26" s="3">
        <v>419.48</v>
      </c>
      <c r="E26" s="3">
        <v>471.43</v>
      </c>
      <c r="F26" s="3"/>
      <c r="G26" s="3">
        <v>108.63</v>
      </c>
      <c r="H26" s="3">
        <v>17260.77</v>
      </c>
      <c r="I26" s="3"/>
      <c r="J26" s="3">
        <v>22.32</v>
      </c>
      <c r="K26" s="3">
        <v>117</v>
      </c>
      <c r="L26" s="3">
        <v>714.28</v>
      </c>
      <c r="M26" s="3">
        <v>3121.25</v>
      </c>
      <c r="N26" s="73">
        <f t="shared" si="4"/>
        <v>24283.19</v>
      </c>
    </row>
    <row r="27" spans="1:14" ht="12.75">
      <c r="A27" s="3" t="s">
        <v>72</v>
      </c>
      <c r="B27" s="3"/>
      <c r="C27" s="3"/>
      <c r="D27" s="3">
        <v>44.07</v>
      </c>
      <c r="E27" s="3"/>
      <c r="F27" s="3">
        <v>54.97</v>
      </c>
      <c r="G27" s="3"/>
      <c r="H27" s="3"/>
      <c r="I27" s="3">
        <v>17.47</v>
      </c>
      <c r="J27" s="3"/>
      <c r="K27" s="3"/>
      <c r="L27" s="3"/>
      <c r="M27" s="3"/>
      <c r="N27" s="73">
        <f t="shared" si="4"/>
        <v>116.50999999999999</v>
      </c>
    </row>
    <row r="28" spans="1:14" ht="12.75">
      <c r="A28" s="3" t="s">
        <v>80</v>
      </c>
      <c r="B28" s="3">
        <v>1536.36</v>
      </c>
      <c r="C28" s="3">
        <v>1409.59</v>
      </c>
      <c r="D28" s="3">
        <v>1491.78</v>
      </c>
      <c r="E28" s="3">
        <v>1735.61</v>
      </c>
      <c r="F28" s="3">
        <v>1336.47</v>
      </c>
      <c r="G28" s="3">
        <v>1336.47</v>
      </c>
      <c r="H28" s="3">
        <v>1477.25</v>
      </c>
      <c r="I28" s="3">
        <v>1950.03</v>
      </c>
      <c r="J28" s="3">
        <v>1202.94</v>
      </c>
      <c r="K28" s="3">
        <v>1773.52</v>
      </c>
      <c r="L28" s="3">
        <v>1396.59</v>
      </c>
      <c r="M28" s="3">
        <v>1488.04</v>
      </c>
      <c r="N28" s="73">
        <f t="shared" si="4"/>
        <v>18134.65</v>
      </c>
    </row>
    <row r="29" spans="1:14" ht="12.75">
      <c r="A29" s="3" t="s">
        <v>79</v>
      </c>
      <c r="B29" s="3">
        <v>130.45</v>
      </c>
      <c r="C29" s="3">
        <v>131.36</v>
      </c>
      <c r="D29" s="3">
        <v>131.32</v>
      </c>
      <c r="E29" s="3">
        <v>131.32</v>
      </c>
      <c r="F29" s="3">
        <v>131.32</v>
      </c>
      <c r="G29" s="3">
        <v>131.36</v>
      </c>
      <c r="H29" s="3">
        <v>130.45</v>
      </c>
      <c r="I29" s="3">
        <v>339.69</v>
      </c>
      <c r="J29" s="3">
        <v>130.45</v>
      </c>
      <c r="K29" s="3">
        <v>130.45</v>
      </c>
      <c r="L29" s="3">
        <v>130.45</v>
      </c>
      <c r="M29" s="3">
        <v>131.32</v>
      </c>
      <c r="N29" s="73">
        <f t="shared" si="4"/>
        <v>1779.94</v>
      </c>
    </row>
    <row r="30" spans="1:14" ht="12.75">
      <c r="A30" s="3" t="s">
        <v>120</v>
      </c>
      <c r="B30" s="3">
        <v>2544.67</v>
      </c>
      <c r="C30" s="3">
        <v>3228.62</v>
      </c>
      <c r="D30" s="3">
        <v>3668.23</v>
      </c>
      <c r="E30" s="3">
        <v>3050.91</v>
      </c>
      <c r="F30" s="3">
        <v>3229.41</v>
      </c>
      <c r="G30" s="3">
        <v>3373.91</v>
      </c>
      <c r="H30" s="3">
        <v>2029.85</v>
      </c>
      <c r="I30" s="3">
        <v>3105.94</v>
      </c>
      <c r="J30" s="3">
        <v>3295.07</v>
      </c>
      <c r="K30" s="3">
        <v>3459.53</v>
      </c>
      <c r="L30" s="3">
        <v>3301.42</v>
      </c>
      <c r="M30" s="3">
        <v>3266.23</v>
      </c>
      <c r="N30" s="73">
        <f t="shared" si="4"/>
        <v>37553.79</v>
      </c>
    </row>
    <row r="31" spans="1:14" ht="12.75">
      <c r="A31" s="3" t="s">
        <v>122</v>
      </c>
      <c r="B31" s="3">
        <v>768.49</v>
      </c>
      <c r="C31" s="3">
        <v>975.04</v>
      </c>
      <c r="D31" s="3">
        <v>1107.81</v>
      </c>
      <c r="E31" s="3">
        <v>921.37</v>
      </c>
      <c r="F31" s="3">
        <v>975.28</v>
      </c>
      <c r="G31" s="3">
        <v>1018.92</v>
      </c>
      <c r="H31" s="3">
        <v>613.01</v>
      </c>
      <c r="I31" s="3">
        <v>937.99</v>
      </c>
      <c r="J31" s="3">
        <v>995.11</v>
      </c>
      <c r="K31" s="3">
        <v>1044.78</v>
      </c>
      <c r="L31" s="3">
        <v>997.03</v>
      </c>
      <c r="M31" s="3">
        <v>986.4</v>
      </c>
      <c r="N31" s="73">
        <f t="shared" si="4"/>
        <v>11341.230000000001</v>
      </c>
    </row>
    <row r="32" spans="1:14" ht="12.75">
      <c r="A32" s="3" t="s">
        <v>107</v>
      </c>
      <c r="B32" s="3"/>
      <c r="C32" s="3"/>
      <c r="D32" s="3">
        <v>137.65</v>
      </c>
      <c r="E32" s="3"/>
      <c r="F32" s="3"/>
      <c r="G32" s="3"/>
      <c r="H32" s="3"/>
      <c r="I32" s="3"/>
      <c r="J32" s="3"/>
      <c r="K32" s="3"/>
      <c r="L32" s="3"/>
      <c r="M32" s="3">
        <v>731.03</v>
      </c>
      <c r="N32" s="73">
        <f t="shared" si="4"/>
        <v>868.68</v>
      </c>
    </row>
    <row r="33" spans="1:14" ht="12.75">
      <c r="A33" s="3" t="s">
        <v>104</v>
      </c>
      <c r="B33" s="3"/>
      <c r="C33" s="3"/>
      <c r="D33" s="3"/>
      <c r="E33" s="3"/>
      <c r="F33" s="3"/>
      <c r="G33" s="3"/>
      <c r="H33" s="3">
        <v>9000</v>
      </c>
      <c r="I33" s="3"/>
      <c r="J33" s="3"/>
      <c r="K33" s="3">
        <v>10350</v>
      </c>
      <c r="L33" s="3"/>
      <c r="M33" s="3"/>
      <c r="N33" s="73">
        <f t="shared" si="4"/>
        <v>19350</v>
      </c>
    </row>
    <row r="34" spans="1:14" ht="12.75">
      <c r="A34" s="73" t="s">
        <v>19</v>
      </c>
      <c r="B34" s="73">
        <f>SUM(B21:B33)</f>
        <v>8625.09</v>
      </c>
      <c r="C34" s="73">
        <f aca="true" t="shared" si="5" ref="C34:M34">SUM(C20:C33)</f>
        <v>7571.97</v>
      </c>
      <c r="D34" s="73">
        <f t="shared" si="5"/>
        <v>8898.09</v>
      </c>
      <c r="E34" s="73">
        <f t="shared" si="5"/>
        <v>8124.679999999999</v>
      </c>
      <c r="F34" s="73">
        <f t="shared" si="5"/>
        <v>7420.95</v>
      </c>
      <c r="G34" s="73">
        <f t="shared" si="5"/>
        <v>7642.639999999999</v>
      </c>
      <c r="H34" s="73">
        <f t="shared" si="5"/>
        <v>34985.259999999995</v>
      </c>
      <c r="I34" s="73">
        <f t="shared" si="5"/>
        <v>8336.13</v>
      </c>
      <c r="J34" s="73">
        <f t="shared" si="5"/>
        <v>7277.4</v>
      </c>
      <c r="K34" s="73">
        <f t="shared" si="5"/>
        <v>21865.32</v>
      </c>
      <c r="L34" s="73">
        <f t="shared" si="5"/>
        <v>9189.75</v>
      </c>
      <c r="M34" s="73">
        <f t="shared" si="5"/>
        <v>11453.99</v>
      </c>
      <c r="N34" s="73">
        <f t="shared" si="4"/>
        <v>141391.27</v>
      </c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14" max="14" width="9.7109375" style="0" customWidth="1"/>
  </cols>
  <sheetData>
    <row r="1" ht="15.75">
      <c r="A1" s="79" t="s">
        <v>124</v>
      </c>
    </row>
    <row r="2" spans="1:8" ht="15">
      <c r="A2" s="2" t="s">
        <v>29</v>
      </c>
      <c r="E2" t="s">
        <v>22</v>
      </c>
      <c r="H2" s="13">
        <v>846</v>
      </c>
    </row>
    <row r="4" spans="1:4" ht="12.75">
      <c r="A4" t="s">
        <v>108</v>
      </c>
      <c r="C4" s="62">
        <f>'[1]8'!$N$16</f>
        <v>941.464999999982</v>
      </c>
      <c r="D4">
        <v>941.38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4" t="s">
        <v>1</v>
      </c>
      <c r="B7" s="64">
        <v>8117.76</v>
      </c>
      <c r="C7" s="64">
        <v>8117.76</v>
      </c>
      <c r="D7" s="64">
        <v>8117.76</v>
      </c>
      <c r="E7" s="64">
        <v>8117.76</v>
      </c>
      <c r="F7" s="64">
        <v>8117.76</v>
      </c>
      <c r="G7" s="64">
        <v>8117.76</v>
      </c>
      <c r="H7" s="64">
        <v>8126.4</v>
      </c>
      <c r="I7" s="64">
        <v>8129.28</v>
      </c>
      <c r="J7" s="64">
        <v>8129.28</v>
      </c>
      <c r="K7" s="64">
        <v>8129.28</v>
      </c>
      <c r="L7" s="64">
        <v>8124.48</v>
      </c>
      <c r="M7" s="64">
        <v>8124.48</v>
      </c>
      <c r="N7" s="64">
        <f>SUM(B7:M7)</f>
        <v>97469.76</v>
      </c>
    </row>
    <row r="8" spans="1:14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>
      <c r="A9" s="47" t="s">
        <v>15</v>
      </c>
      <c r="B9" s="47">
        <v>7185.645</v>
      </c>
      <c r="C9" s="47">
        <v>5385.506</v>
      </c>
      <c r="D9" s="47">
        <v>6779.899</v>
      </c>
      <c r="E9" s="47">
        <v>6359.526</v>
      </c>
      <c r="F9" s="47">
        <v>6155.082</v>
      </c>
      <c r="G9" s="47">
        <v>10593.34</v>
      </c>
      <c r="H9" s="47">
        <v>21803.15</v>
      </c>
      <c r="I9" s="47">
        <v>5398.459</v>
      </c>
      <c r="J9" s="47">
        <v>5033.088</v>
      </c>
      <c r="K9" s="47">
        <v>5895.704</v>
      </c>
      <c r="L9" s="47">
        <v>7801.544</v>
      </c>
      <c r="M9" s="47">
        <v>4511.206</v>
      </c>
      <c r="N9" s="47">
        <f>SUM(B9:M9)</f>
        <v>92902.149</v>
      </c>
    </row>
    <row r="10" spans="1:14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6"/>
    </row>
    <row r="11" spans="1:14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7"/>
    </row>
    <row r="12" spans="1:14" ht="12.75">
      <c r="A12" s="68" t="s">
        <v>16</v>
      </c>
      <c r="B12" s="68">
        <f>SUM(B33)</f>
        <v>6435.05</v>
      </c>
      <c r="C12" s="68">
        <f aca="true" t="shared" si="0" ref="C12:M12">C33</f>
        <v>8978.550000000001</v>
      </c>
      <c r="D12" s="68">
        <f t="shared" si="0"/>
        <v>21546.479999999996</v>
      </c>
      <c r="E12" s="68">
        <f t="shared" si="0"/>
        <v>14221.38</v>
      </c>
      <c r="F12" s="68">
        <f t="shared" si="0"/>
        <v>7209.89</v>
      </c>
      <c r="G12" s="68">
        <f t="shared" si="0"/>
        <v>7681.82</v>
      </c>
      <c r="H12" s="68">
        <f t="shared" si="0"/>
        <v>5834.43</v>
      </c>
      <c r="I12" s="68">
        <f t="shared" si="0"/>
        <v>9543.81</v>
      </c>
      <c r="J12" s="68">
        <f t="shared" si="0"/>
        <v>7069.4800000000005</v>
      </c>
      <c r="K12" s="68">
        <f t="shared" si="0"/>
        <v>27095.760000000002</v>
      </c>
      <c r="L12" s="68">
        <f t="shared" si="0"/>
        <v>21306.06</v>
      </c>
      <c r="M12" s="68">
        <f t="shared" si="0"/>
        <v>8093.650000000001</v>
      </c>
      <c r="N12" s="68">
        <f>SUM(B12:M12)</f>
        <v>145016.36</v>
      </c>
    </row>
    <row r="13" spans="1:14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69" t="s">
        <v>20</v>
      </c>
      <c r="B14" s="69">
        <f aca="true" t="shared" si="1" ref="B14:G14">B9-B12</f>
        <v>750.5950000000003</v>
      </c>
      <c r="C14" s="69">
        <f t="shared" si="1"/>
        <v>-3593.044000000001</v>
      </c>
      <c r="D14" s="69">
        <f t="shared" si="1"/>
        <v>-14766.580999999995</v>
      </c>
      <c r="E14" s="69">
        <f t="shared" si="1"/>
        <v>-7861.853999999999</v>
      </c>
      <c r="F14" s="69">
        <f t="shared" si="1"/>
        <v>-1054.808</v>
      </c>
      <c r="G14" s="69">
        <f t="shared" si="1"/>
        <v>2911.5200000000004</v>
      </c>
      <c r="H14" s="69">
        <f aca="true" t="shared" si="2" ref="H14:M14">H9-H12</f>
        <v>15968.720000000001</v>
      </c>
      <c r="I14" s="69">
        <f t="shared" si="2"/>
        <v>-4145.351</v>
      </c>
      <c r="J14" s="69">
        <f t="shared" si="2"/>
        <v>-2036.3920000000007</v>
      </c>
      <c r="K14" s="69">
        <f t="shared" si="2"/>
        <v>-21200.056000000004</v>
      </c>
      <c r="L14" s="69">
        <f t="shared" si="2"/>
        <v>-13504.516000000001</v>
      </c>
      <c r="M14" s="69">
        <f t="shared" si="2"/>
        <v>-3582.4440000000004</v>
      </c>
      <c r="N14" s="69">
        <f>SUM(B14:M14)</f>
        <v>-52114.211</v>
      </c>
    </row>
    <row r="15" spans="1:14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>
      <c r="A16" s="70" t="s">
        <v>60</v>
      </c>
      <c r="B16" s="50">
        <f>C4+B7-B9</f>
        <v>1873.5799999999817</v>
      </c>
      <c r="C16" s="70">
        <f aca="true" t="shared" si="3" ref="C16:H16">B16+C7-C9</f>
        <v>4605.833999999982</v>
      </c>
      <c r="D16" s="50">
        <f t="shared" si="3"/>
        <v>5943.694999999982</v>
      </c>
      <c r="E16" s="70">
        <f t="shared" si="3"/>
        <v>7701.928999999984</v>
      </c>
      <c r="F16" s="50">
        <f t="shared" si="3"/>
        <v>9664.606999999984</v>
      </c>
      <c r="G16" s="70">
        <f t="shared" si="3"/>
        <v>7189.026999999984</v>
      </c>
      <c r="H16" s="50">
        <f t="shared" si="3"/>
        <v>-6487.723000000018</v>
      </c>
      <c r="I16" s="70">
        <f>H16+I7-I9</f>
        <v>-3756.9020000000182</v>
      </c>
      <c r="J16" s="50">
        <f>I16+J7-J9</f>
        <v>-660.7100000000182</v>
      </c>
      <c r="K16" s="70">
        <f>J16+K7-K9</f>
        <v>1572.8659999999818</v>
      </c>
      <c r="L16" s="50">
        <f>K16+L7-L9</f>
        <v>1895.8019999999815</v>
      </c>
      <c r="M16" s="70">
        <f>L16+M7-M9</f>
        <v>5509.075999999981</v>
      </c>
      <c r="N16" s="50">
        <f>C4+N7-N9</f>
        <v>5509.075999999972</v>
      </c>
    </row>
    <row r="17" spans="1:14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42</v>
      </c>
      <c r="B21" s="3"/>
      <c r="C21" s="3">
        <v>60.59</v>
      </c>
      <c r="D21" s="3">
        <v>66.33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59.09</v>
      </c>
      <c r="L21" s="3">
        <v>156.8</v>
      </c>
      <c r="M21" s="3">
        <v>2.77</v>
      </c>
      <c r="N21" s="73">
        <f>SUM(B21:M21)</f>
        <v>421.26000000000005</v>
      </c>
    </row>
    <row r="22" spans="1:14" ht="12.75">
      <c r="A22" s="3" t="s">
        <v>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 aca="true" t="shared" si="4" ref="N22:N33">SUM(B22:M22)</f>
        <v>0</v>
      </c>
    </row>
    <row r="23" spans="1:14" ht="12.75">
      <c r="A23" s="3" t="s">
        <v>56</v>
      </c>
      <c r="B23" s="3">
        <v>607.47</v>
      </c>
      <c r="C23" s="3">
        <v>607.47</v>
      </c>
      <c r="D23" s="3">
        <v>661.41</v>
      </c>
      <c r="E23" s="3">
        <v>607.47</v>
      </c>
      <c r="F23" s="3">
        <v>607.47</v>
      </c>
      <c r="G23" s="3">
        <v>607.47</v>
      </c>
      <c r="H23" s="3">
        <v>607.47</v>
      </c>
      <c r="I23" s="3">
        <v>607.47</v>
      </c>
      <c r="J23" s="3">
        <v>607.47</v>
      </c>
      <c r="K23" s="3">
        <v>607.47</v>
      </c>
      <c r="L23" s="3">
        <v>1184.83</v>
      </c>
      <c r="M23" s="3">
        <v>607.47</v>
      </c>
      <c r="N23" s="73">
        <f t="shared" si="4"/>
        <v>7920.940000000001</v>
      </c>
    </row>
    <row r="24" spans="1:14" ht="12.75">
      <c r="A24" s="3" t="s">
        <v>55</v>
      </c>
      <c r="B24" s="3">
        <v>240.77</v>
      </c>
      <c r="C24" s="3">
        <v>331.06</v>
      </c>
      <c r="D24" s="3">
        <v>379.45</v>
      </c>
      <c r="E24" s="3">
        <v>316.01</v>
      </c>
      <c r="F24" s="3">
        <v>316.01</v>
      </c>
      <c r="G24" s="3">
        <v>300.97</v>
      </c>
      <c r="H24" s="3">
        <v>331.06</v>
      </c>
      <c r="I24" s="3">
        <v>346.11</v>
      </c>
      <c r="J24" s="3">
        <v>300.97</v>
      </c>
      <c r="K24" s="3">
        <v>346.11</v>
      </c>
      <c r="L24" s="3">
        <v>331.06</v>
      </c>
      <c r="M24" s="3">
        <v>316.01</v>
      </c>
      <c r="N24" s="73">
        <f t="shared" si="4"/>
        <v>3855.59</v>
      </c>
    </row>
    <row r="25" spans="1:14" ht="12.75">
      <c r="A25" s="3" t="s">
        <v>53</v>
      </c>
      <c r="B25" s="3">
        <v>745.09</v>
      </c>
      <c r="C25" s="3">
        <v>735.44</v>
      </c>
      <c r="D25" s="3">
        <v>790.44</v>
      </c>
      <c r="E25" s="3">
        <v>826.52</v>
      </c>
      <c r="F25" s="3">
        <v>709.44</v>
      </c>
      <c r="G25" s="3">
        <v>704.91</v>
      </c>
      <c r="H25" s="3">
        <v>755.02</v>
      </c>
      <c r="I25" s="3">
        <v>959.63</v>
      </c>
      <c r="J25" s="3">
        <v>665.47</v>
      </c>
      <c r="K25" s="3">
        <v>846.47</v>
      </c>
      <c r="L25" s="3">
        <v>905.73</v>
      </c>
      <c r="M25" s="3">
        <v>753.9</v>
      </c>
      <c r="N25" s="73">
        <f t="shared" si="4"/>
        <v>9398.060000000001</v>
      </c>
    </row>
    <row r="26" spans="1:14" ht="12.75">
      <c r="A26" s="3" t="s">
        <v>62</v>
      </c>
      <c r="B26" s="3">
        <v>4.7</v>
      </c>
      <c r="C26" s="3">
        <v>1664.26</v>
      </c>
      <c r="D26" s="3">
        <v>13255.62</v>
      </c>
      <c r="E26" s="3">
        <v>6787.43</v>
      </c>
      <c r="F26" s="3"/>
      <c r="G26" s="3">
        <v>255.07</v>
      </c>
      <c r="H26" s="3"/>
      <c r="I26" s="3">
        <v>1446</v>
      </c>
      <c r="J26" s="3">
        <v>22.32</v>
      </c>
      <c r="K26" s="3">
        <v>19012.29</v>
      </c>
      <c r="L26" s="3">
        <v>13069.37</v>
      </c>
      <c r="M26" s="3"/>
      <c r="N26" s="73">
        <f t="shared" si="4"/>
        <v>55517.060000000005</v>
      </c>
    </row>
    <row r="27" spans="1:14" ht="12.75">
      <c r="A27" s="3" t="s">
        <v>72</v>
      </c>
      <c r="B27" s="3"/>
      <c r="C27" s="3"/>
      <c r="D27" s="3">
        <v>44.07</v>
      </c>
      <c r="E27" s="3"/>
      <c r="F27" s="3">
        <v>54.97</v>
      </c>
      <c r="G27" s="3">
        <v>108.63</v>
      </c>
      <c r="H27" s="3"/>
      <c r="I27" s="3">
        <v>17.47</v>
      </c>
      <c r="J27" s="3"/>
      <c r="K27" s="3"/>
      <c r="L27" s="3"/>
      <c r="M27" s="3"/>
      <c r="N27" s="73">
        <f t="shared" si="4"/>
        <v>225.14</v>
      </c>
    </row>
    <row r="28" spans="1:14" ht="12.75">
      <c r="A28" s="3" t="s">
        <v>80</v>
      </c>
      <c r="B28" s="3">
        <v>1492.26</v>
      </c>
      <c r="C28" s="3">
        <v>1369.13</v>
      </c>
      <c r="D28" s="3">
        <v>1448.96</v>
      </c>
      <c r="E28" s="3">
        <v>1685.8</v>
      </c>
      <c r="F28" s="3">
        <v>1298.11</v>
      </c>
      <c r="G28" s="3">
        <v>1298.11</v>
      </c>
      <c r="H28" s="3">
        <v>1434.85</v>
      </c>
      <c r="I28" s="3">
        <v>1894.06</v>
      </c>
      <c r="J28" s="3">
        <v>1168.41</v>
      </c>
      <c r="K28" s="3">
        <v>1722.61</v>
      </c>
      <c r="L28" s="3">
        <v>1356.5</v>
      </c>
      <c r="M28" s="3">
        <v>1445.33</v>
      </c>
      <c r="N28" s="73">
        <f t="shared" si="4"/>
        <v>17614.13</v>
      </c>
    </row>
    <row r="29" spans="1:14" ht="12.75">
      <c r="A29" s="3" t="s">
        <v>79</v>
      </c>
      <c r="B29" s="3">
        <v>126.7</v>
      </c>
      <c r="C29" s="3">
        <v>127.59</v>
      </c>
      <c r="D29" s="3">
        <v>127.55</v>
      </c>
      <c r="E29" s="3">
        <v>127.55</v>
      </c>
      <c r="F29" s="3">
        <v>127.55</v>
      </c>
      <c r="G29" s="3">
        <v>127.59</v>
      </c>
      <c r="H29" s="3">
        <v>126.7</v>
      </c>
      <c r="I29" s="3">
        <v>329.94</v>
      </c>
      <c r="J29" s="3">
        <v>126.7</v>
      </c>
      <c r="K29" s="3">
        <v>126.7</v>
      </c>
      <c r="L29" s="3">
        <v>126.7</v>
      </c>
      <c r="M29" s="3">
        <v>127.55</v>
      </c>
      <c r="N29" s="73">
        <f t="shared" si="4"/>
        <v>1728.8200000000002</v>
      </c>
    </row>
    <row r="30" spans="1:14" ht="12.75">
      <c r="A30" s="3" t="s">
        <v>120</v>
      </c>
      <c r="B30" s="3">
        <v>2471.63</v>
      </c>
      <c r="C30" s="3">
        <v>3135.95</v>
      </c>
      <c r="D30" s="3">
        <v>3562.94</v>
      </c>
      <c r="E30" s="3">
        <v>2963.34</v>
      </c>
      <c r="F30" s="3">
        <v>3136.72</v>
      </c>
      <c r="G30" s="3">
        <v>3277.07</v>
      </c>
      <c r="H30" s="3">
        <v>1971.58</v>
      </c>
      <c r="I30" s="3">
        <v>3016.79</v>
      </c>
      <c r="J30" s="3">
        <v>3200.5</v>
      </c>
      <c r="K30" s="3">
        <v>3360.23</v>
      </c>
      <c r="L30" s="3">
        <v>3206.66</v>
      </c>
      <c r="M30" s="3">
        <v>3172.48</v>
      </c>
      <c r="N30" s="73">
        <f t="shared" si="4"/>
        <v>36475.89000000001</v>
      </c>
    </row>
    <row r="31" spans="1:14" ht="12.75">
      <c r="A31" s="3" t="s">
        <v>122</v>
      </c>
      <c r="B31" s="3">
        <v>746.43</v>
      </c>
      <c r="C31" s="3">
        <v>947.06</v>
      </c>
      <c r="D31" s="3">
        <v>1076.01</v>
      </c>
      <c r="E31" s="3">
        <v>894.93</v>
      </c>
      <c r="F31" s="3">
        <v>947.29</v>
      </c>
      <c r="G31" s="3">
        <v>989.67</v>
      </c>
      <c r="H31" s="3">
        <v>595.42</v>
      </c>
      <c r="I31" s="3">
        <v>911.07</v>
      </c>
      <c r="J31" s="3">
        <v>966.55</v>
      </c>
      <c r="K31" s="3">
        <v>1014.79</v>
      </c>
      <c r="L31" s="3">
        <v>968.41</v>
      </c>
      <c r="M31" s="3">
        <v>958.09</v>
      </c>
      <c r="N31" s="73">
        <f t="shared" si="4"/>
        <v>11015.72</v>
      </c>
    </row>
    <row r="32" spans="1:14" ht="12.75">
      <c r="A32" s="3" t="s">
        <v>107</v>
      </c>
      <c r="B32" s="3"/>
      <c r="C32" s="3"/>
      <c r="D32" s="3">
        <v>133.7</v>
      </c>
      <c r="E32" s="3"/>
      <c r="F32" s="3"/>
      <c r="G32" s="3"/>
      <c r="H32" s="3"/>
      <c r="I32" s="3"/>
      <c r="J32" s="3"/>
      <c r="K32" s="3"/>
      <c r="L32" s="3"/>
      <c r="M32" s="3">
        <v>710.05</v>
      </c>
      <c r="N32" s="73">
        <f t="shared" si="4"/>
        <v>843.75</v>
      </c>
    </row>
    <row r="33" spans="1:14" ht="12.75">
      <c r="A33" s="73" t="s">
        <v>19</v>
      </c>
      <c r="B33" s="73">
        <f>SUM(B21:B32)</f>
        <v>6435.05</v>
      </c>
      <c r="C33" s="73">
        <f aca="true" t="shared" si="5" ref="C33:M33">SUM(C20:C32)</f>
        <v>8978.550000000001</v>
      </c>
      <c r="D33" s="73">
        <f t="shared" si="5"/>
        <v>21546.479999999996</v>
      </c>
      <c r="E33" s="73">
        <f t="shared" si="5"/>
        <v>14221.38</v>
      </c>
      <c r="F33" s="73">
        <f t="shared" si="5"/>
        <v>7209.89</v>
      </c>
      <c r="G33" s="73">
        <f t="shared" si="5"/>
        <v>7681.82</v>
      </c>
      <c r="H33" s="73">
        <f t="shared" si="5"/>
        <v>5834.43</v>
      </c>
      <c r="I33" s="73">
        <f t="shared" si="5"/>
        <v>9543.81</v>
      </c>
      <c r="J33" s="73">
        <f t="shared" si="5"/>
        <v>7069.4800000000005</v>
      </c>
      <c r="K33" s="73">
        <f t="shared" si="5"/>
        <v>27095.760000000002</v>
      </c>
      <c r="L33" s="73">
        <f t="shared" si="5"/>
        <v>21306.06</v>
      </c>
      <c r="M33" s="73">
        <f t="shared" si="5"/>
        <v>8093.650000000001</v>
      </c>
      <c r="N33" s="73">
        <f t="shared" si="4"/>
        <v>145016.36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14" max="14" width="9.421875" style="0" customWidth="1"/>
  </cols>
  <sheetData>
    <row r="1" ht="15.75">
      <c r="A1" s="79" t="s">
        <v>124</v>
      </c>
    </row>
    <row r="2" spans="1:8" ht="15">
      <c r="A2" s="2" t="s">
        <v>24</v>
      </c>
      <c r="E2" t="s">
        <v>22</v>
      </c>
      <c r="H2" s="13">
        <v>857</v>
      </c>
    </row>
    <row r="4" spans="1:3" ht="12.75">
      <c r="A4" t="s">
        <v>108</v>
      </c>
      <c r="C4" s="12">
        <f>'[1]9'!$N$16</f>
        <v>2303.189999999973</v>
      </c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>
        <v>8230.08</v>
      </c>
      <c r="C7" s="6">
        <v>8230.08</v>
      </c>
      <c r="D7" s="6">
        <v>8230.08</v>
      </c>
      <c r="E7" s="6">
        <v>8230.08</v>
      </c>
      <c r="F7" s="6">
        <v>8230.08</v>
      </c>
      <c r="G7" s="6">
        <v>8230.08</v>
      </c>
      <c r="H7" s="6">
        <v>8230.08</v>
      </c>
      <c r="I7" s="6">
        <v>8230.08</v>
      </c>
      <c r="J7" s="6">
        <v>8230.08</v>
      </c>
      <c r="K7" s="6">
        <v>8230.08</v>
      </c>
      <c r="L7" s="6">
        <v>8230.08</v>
      </c>
      <c r="M7" s="6">
        <v>8230.08</v>
      </c>
      <c r="N7" s="6">
        <f>SUM(B7:M7)</f>
        <v>98760.96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>
        <v>6796.906</v>
      </c>
      <c r="C9" s="7">
        <v>8298.732</v>
      </c>
      <c r="D9" s="7">
        <v>6622.79</v>
      </c>
      <c r="E9" s="7">
        <v>5784.582</v>
      </c>
      <c r="F9" s="7">
        <v>7465.186</v>
      </c>
      <c r="G9" s="7">
        <v>9050.55</v>
      </c>
      <c r="H9" s="7">
        <v>13815.76</v>
      </c>
      <c r="I9" s="7">
        <v>10173.68</v>
      </c>
      <c r="J9" s="7">
        <v>5519.442</v>
      </c>
      <c r="K9" s="7">
        <v>5979.85</v>
      </c>
      <c r="L9" s="7">
        <v>7379.011</v>
      </c>
      <c r="M9" s="7">
        <v>5334.57</v>
      </c>
      <c r="N9" s="7">
        <f>SUM(B9:M9)</f>
        <v>92221.05900000001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SUM(B34)</f>
        <v>6520.94</v>
      </c>
      <c r="C12" s="10">
        <f aca="true" t="shared" si="0" ref="C12:M12">C34</f>
        <v>7454.51</v>
      </c>
      <c r="D12" s="10">
        <f t="shared" si="0"/>
        <v>8345.11</v>
      </c>
      <c r="E12" s="10">
        <f t="shared" si="0"/>
        <v>7533.06</v>
      </c>
      <c r="F12" s="10">
        <f t="shared" si="0"/>
        <v>7305.290000000001</v>
      </c>
      <c r="G12" s="10">
        <f t="shared" si="0"/>
        <v>7524.320000000001</v>
      </c>
      <c r="H12" s="10">
        <f t="shared" si="0"/>
        <v>6250.099999999999</v>
      </c>
      <c r="I12" s="10">
        <f t="shared" si="0"/>
        <v>9231.519999999999</v>
      </c>
      <c r="J12" s="10">
        <f t="shared" si="0"/>
        <v>8475.46</v>
      </c>
      <c r="K12" s="10">
        <f t="shared" si="0"/>
        <v>8142.64</v>
      </c>
      <c r="L12" s="10">
        <f t="shared" si="0"/>
        <v>8396.9</v>
      </c>
      <c r="M12" s="10">
        <f t="shared" si="0"/>
        <v>8201.69</v>
      </c>
      <c r="N12" s="10">
        <f>SUM(B12:M12)</f>
        <v>93381.54</v>
      </c>
    </row>
    <row r="14" spans="1:14" ht="12.75">
      <c r="A14" s="11" t="s">
        <v>20</v>
      </c>
      <c r="B14" s="11">
        <f aca="true" t="shared" si="1" ref="B14:G14">B9-B12</f>
        <v>275.96600000000035</v>
      </c>
      <c r="C14" s="11">
        <f t="shared" si="1"/>
        <v>844.2219999999998</v>
      </c>
      <c r="D14" s="11">
        <f t="shared" si="1"/>
        <v>-1722.3200000000006</v>
      </c>
      <c r="E14" s="11">
        <f t="shared" si="1"/>
        <v>-1748.478</v>
      </c>
      <c r="F14" s="11">
        <f t="shared" si="1"/>
        <v>159.89599999999882</v>
      </c>
      <c r="G14" s="11">
        <f t="shared" si="1"/>
        <v>1526.2299999999987</v>
      </c>
      <c r="H14" s="11">
        <f aca="true" t="shared" si="2" ref="H14:M14">H9-H12</f>
        <v>7565.660000000001</v>
      </c>
      <c r="I14" s="11">
        <f t="shared" si="2"/>
        <v>942.1600000000017</v>
      </c>
      <c r="J14" s="11">
        <f t="shared" si="2"/>
        <v>-2956.017999999999</v>
      </c>
      <c r="K14" s="11">
        <f t="shared" si="2"/>
        <v>-2162.79</v>
      </c>
      <c r="L14" s="11">
        <f t="shared" si="2"/>
        <v>-1017.8889999999992</v>
      </c>
      <c r="M14" s="11">
        <f t="shared" si="2"/>
        <v>-2867.120000000001</v>
      </c>
      <c r="N14" s="11">
        <f>SUM(B14:M14)</f>
        <v>-1160.4809999999998</v>
      </c>
    </row>
    <row r="16" spans="1:14" ht="12.75">
      <c r="A16" s="26" t="s">
        <v>60</v>
      </c>
      <c r="B16" s="27">
        <f>C4+B7-B9</f>
        <v>3736.363999999973</v>
      </c>
      <c r="C16" s="26">
        <f aca="true" t="shared" si="3" ref="C16:H16">B16+C7-C9</f>
        <v>3667.711999999974</v>
      </c>
      <c r="D16" s="27">
        <f t="shared" si="3"/>
        <v>5275.001999999974</v>
      </c>
      <c r="E16" s="26">
        <f t="shared" si="3"/>
        <v>7720.499999999973</v>
      </c>
      <c r="F16" s="27">
        <f t="shared" si="3"/>
        <v>8485.393999999973</v>
      </c>
      <c r="G16" s="26">
        <f t="shared" si="3"/>
        <v>7664.923999999974</v>
      </c>
      <c r="H16" s="27">
        <f t="shared" si="3"/>
        <v>2079.2439999999733</v>
      </c>
      <c r="I16" s="26">
        <f>H16+I7-I9</f>
        <v>135.64399999997295</v>
      </c>
      <c r="J16" s="27">
        <f>I16+J7-J9</f>
        <v>2846.281999999973</v>
      </c>
      <c r="K16" s="26">
        <f>J16+K7-K9</f>
        <v>5096.5119999999715</v>
      </c>
      <c r="L16" s="27">
        <f>K16+L7-L9</f>
        <v>5947.580999999971</v>
      </c>
      <c r="M16" s="26">
        <f>L16+M7-M9</f>
        <v>8843.090999999971</v>
      </c>
      <c r="N16" s="27">
        <f>C4+N7-N9</f>
        <v>8843.090999999971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3"/>
    </row>
    <row r="21" spans="1:14" ht="12.75">
      <c r="A21" s="3" t="s">
        <v>43</v>
      </c>
      <c r="B21" s="3"/>
      <c r="C21" s="3">
        <v>60.59</v>
      </c>
      <c r="D21" s="3">
        <v>12.33</v>
      </c>
      <c r="E21" s="3">
        <v>12.33</v>
      </c>
      <c r="F21" s="3">
        <v>12.33</v>
      </c>
      <c r="G21" s="3">
        <v>12.33</v>
      </c>
      <c r="H21" s="3">
        <v>12.33</v>
      </c>
      <c r="I21" s="3">
        <v>15.27</v>
      </c>
      <c r="J21" s="3">
        <v>11.09</v>
      </c>
      <c r="K21" s="3">
        <v>11.09</v>
      </c>
      <c r="L21" s="3">
        <v>156.8</v>
      </c>
      <c r="M21" s="3">
        <v>2.77</v>
      </c>
      <c r="N21" s="73">
        <f>SUM(B21:M21)</f>
        <v>319.26</v>
      </c>
    </row>
    <row r="22" spans="1:14" ht="12.75">
      <c r="A22" s="3" t="s">
        <v>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3">
        <f aca="true" t="shared" si="4" ref="N22:N34">SUM(B22:M22)</f>
        <v>0</v>
      </c>
    </row>
    <row r="23" spans="1:14" ht="12.75">
      <c r="A23" s="3" t="s">
        <v>56</v>
      </c>
      <c r="B23" s="3">
        <v>615.58</v>
      </c>
      <c r="C23" s="3">
        <v>615.58</v>
      </c>
      <c r="D23" s="3">
        <v>670.24</v>
      </c>
      <c r="E23" s="3">
        <v>615.58</v>
      </c>
      <c r="F23" s="3">
        <v>615.58</v>
      </c>
      <c r="G23" s="3">
        <v>615.58</v>
      </c>
      <c r="H23" s="3">
        <v>615.58</v>
      </c>
      <c r="I23" s="3">
        <v>615.58</v>
      </c>
      <c r="J23" s="3">
        <v>615.58</v>
      </c>
      <c r="K23" s="3">
        <v>615.58</v>
      </c>
      <c r="L23" s="3">
        <v>1200.66</v>
      </c>
      <c r="M23" s="3">
        <v>615.58</v>
      </c>
      <c r="N23" s="73">
        <f t="shared" si="4"/>
        <v>8026.7</v>
      </c>
    </row>
    <row r="24" spans="1:14" ht="12.75">
      <c r="A24" s="3" t="s">
        <v>58</v>
      </c>
      <c r="B24" s="3">
        <v>243.99</v>
      </c>
      <c r="C24" s="3">
        <v>335.48</v>
      </c>
      <c r="D24" s="3">
        <v>384.52</v>
      </c>
      <c r="E24" s="3">
        <v>320.23</v>
      </c>
      <c r="F24" s="3">
        <v>320.23</v>
      </c>
      <c r="G24" s="3">
        <v>304.99</v>
      </c>
      <c r="H24" s="3">
        <v>335.48</v>
      </c>
      <c r="I24" s="3">
        <v>350.73</v>
      </c>
      <c r="J24" s="3">
        <v>304.99</v>
      </c>
      <c r="K24" s="3">
        <v>350.73</v>
      </c>
      <c r="L24" s="3">
        <v>335.48</v>
      </c>
      <c r="M24" s="3">
        <v>320.23</v>
      </c>
      <c r="N24" s="73">
        <f t="shared" si="4"/>
        <v>3907.0800000000004</v>
      </c>
    </row>
    <row r="25" spans="1:14" ht="12.75">
      <c r="A25" s="3" t="s">
        <v>53</v>
      </c>
      <c r="B25" s="3">
        <v>755.05</v>
      </c>
      <c r="C25" s="3">
        <v>745.27</v>
      </c>
      <c r="D25" s="3">
        <v>801</v>
      </c>
      <c r="E25" s="3">
        <v>837.56</v>
      </c>
      <c r="F25" s="3">
        <v>718.92</v>
      </c>
      <c r="G25" s="3">
        <v>714.32</v>
      </c>
      <c r="H25" s="3">
        <v>765.11</v>
      </c>
      <c r="I25" s="3">
        <v>972.44</v>
      </c>
      <c r="J25" s="3">
        <v>674.36</v>
      </c>
      <c r="K25" s="3">
        <v>857.78</v>
      </c>
      <c r="L25" s="3">
        <v>917.83</v>
      </c>
      <c r="M25" s="3">
        <v>763.97</v>
      </c>
      <c r="N25" s="73">
        <f t="shared" si="4"/>
        <v>9523.609999999999</v>
      </c>
    </row>
    <row r="26" spans="1:14" ht="12.75">
      <c r="A26" s="3" t="s">
        <v>67</v>
      </c>
      <c r="B26" s="3">
        <v>4.7</v>
      </c>
      <c r="C26" s="3">
        <v>43.33</v>
      </c>
      <c r="D26" s="3"/>
      <c r="E26" s="3"/>
      <c r="F26" s="3"/>
      <c r="G26" s="3"/>
      <c r="H26" s="3">
        <v>337.9</v>
      </c>
      <c r="I26" s="3">
        <v>1026</v>
      </c>
      <c r="J26" s="3">
        <v>1334.33</v>
      </c>
      <c r="K26" s="3"/>
      <c r="L26" s="3">
        <v>52.28</v>
      </c>
      <c r="M26" s="3"/>
      <c r="N26" s="73">
        <f t="shared" si="4"/>
        <v>2798.54</v>
      </c>
    </row>
    <row r="27" spans="1:14" ht="12.75">
      <c r="A27" s="3" t="s">
        <v>72</v>
      </c>
      <c r="B27" s="3"/>
      <c r="C27" s="3"/>
      <c r="D27" s="3">
        <v>44.07</v>
      </c>
      <c r="E27" s="3"/>
      <c r="F27" s="3">
        <v>54.97</v>
      </c>
      <c r="G27" s="3">
        <v>108.63</v>
      </c>
      <c r="H27" s="3"/>
      <c r="I27" s="3">
        <v>17.47</v>
      </c>
      <c r="J27" s="3"/>
      <c r="K27" s="3"/>
      <c r="L27" s="3"/>
      <c r="M27" s="3"/>
      <c r="N27" s="73">
        <f t="shared" si="4"/>
        <v>225.14</v>
      </c>
    </row>
    <row r="28" spans="1:14" ht="12.75">
      <c r="A28" s="3" t="s">
        <v>80</v>
      </c>
      <c r="B28" s="3">
        <v>1512.19</v>
      </c>
      <c r="C28" s="3">
        <v>1387.42</v>
      </c>
      <c r="D28" s="3">
        <v>1468.31</v>
      </c>
      <c r="E28" s="3">
        <v>1708.31</v>
      </c>
      <c r="F28" s="3">
        <v>1315.45</v>
      </c>
      <c r="G28" s="3">
        <v>1315.45</v>
      </c>
      <c r="H28" s="3">
        <v>1454.02</v>
      </c>
      <c r="I28" s="3">
        <v>1919.36</v>
      </c>
      <c r="J28" s="3">
        <v>1184.02</v>
      </c>
      <c r="K28" s="3">
        <v>1745.62</v>
      </c>
      <c r="L28" s="3">
        <v>1374.62</v>
      </c>
      <c r="M28" s="3">
        <v>1464.63</v>
      </c>
      <c r="N28" s="73">
        <f t="shared" si="4"/>
        <v>17849.4</v>
      </c>
    </row>
    <row r="29" spans="1:14" ht="12.75">
      <c r="A29" s="3" t="s">
        <v>79</v>
      </c>
      <c r="B29" s="3">
        <v>128.39</v>
      </c>
      <c r="C29" s="3">
        <v>129.29</v>
      </c>
      <c r="D29" s="3">
        <v>128.25</v>
      </c>
      <c r="E29" s="3">
        <v>129.25</v>
      </c>
      <c r="F29" s="3">
        <v>129.25</v>
      </c>
      <c r="G29" s="3">
        <v>129.29</v>
      </c>
      <c r="H29" s="3">
        <v>128.39</v>
      </c>
      <c r="I29" s="3">
        <v>334.34</v>
      </c>
      <c r="J29" s="3">
        <v>128.39</v>
      </c>
      <c r="K29" s="3">
        <v>128.39</v>
      </c>
      <c r="L29" s="3">
        <v>128.39</v>
      </c>
      <c r="M29" s="3">
        <v>129.25</v>
      </c>
      <c r="N29" s="73">
        <f t="shared" si="4"/>
        <v>1750.8699999999994</v>
      </c>
    </row>
    <row r="30" spans="1:14" ht="12.75">
      <c r="A30" s="3" t="s">
        <v>120</v>
      </c>
      <c r="B30" s="3">
        <v>2504.64</v>
      </c>
      <c r="C30" s="3">
        <v>3177.84</v>
      </c>
      <c r="D30" s="3">
        <v>3610.53</v>
      </c>
      <c r="E30" s="3">
        <v>3002.92</v>
      </c>
      <c r="F30" s="3">
        <v>3178.62</v>
      </c>
      <c r="G30" s="3">
        <v>3320.84</v>
      </c>
      <c r="H30" s="3">
        <v>1997.92</v>
      </c>
      <c r="I30" s="3">
        <v>3057.09</v>
      </c>
      <c r="J30" s="3">
        <v>3243.24</v>
      </c>
      <c r="K30" s="3">
        <v>3405.11</v>
      </c>
      <c r="L30" s="3">
        <v>3249.49</v>
      </c>
      <c r="M30" s="3">
        <v>3214.85</v>
      </c>
      <c r="N30" s="73">
        <f t="shared" si="4"/>
        <v>36963.09</v>
      </c>
    </row>
    <row r="31" spans="1:14" ht="12.75">
      <c r="A31" s="3" t="s">
        <v>122</v>
      </c>
      <c r="B31" s="3">
        <v>756.4</v>
      </c>
      <c r="C31" s="3">
        <v>959.71</v>
      </c>
      <c r="D31" s="3">
        <v>1090.38</v>
      </c>
      <c r="E31" s="3">
        <v>906.88</v>
      </c>
      <c r="F31" s="3">
        <v>959.94</v>
      </c>
      <c r="G31" s="3">
        <v>1002.89</v>
      </c>
      <c r="H31" s="3">
        <v>603.37</v>
      </c>
      <c r="I31" s="3">
        <v>923.24</v>
      </c>
      <c r="J31" s="3">
        <v>979.46</v>
      </c>
      <c r="K31" s="3">
        <v>1028.34</v>
      </c>
      <c r="L31" s="3">
        <v>981.35</v>
      </c>
      <c r="M31" s="3">
        <v>970.88</v>
      </c>
      <c r="N31" s="73">
        <f t="shared" si="4"/>
        <v>11162.84</v>
      </c>
    </row>
    <row r="32" spans="1:14" ht="12.75">
      <c r="A32" s="3" t="s">
        <v>105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3">
        <f t="shared" si="4"/>
        <v>0</v>
      </c>
    </row>
    <row r="33" spans="1:14" ht="12.75">
      <c r="A33" s="3" t="s">
        <v>107</v>
      </c>
      <c r="B33" s="3"/>
      <c r="C33" s="3"/>
      <c r="D33" s="3">
        <v>135.48</v>
      </c>
      <c r="E33" s="3"/>
      <c r="F33" s="3"/>
      <c r="G33" s="3"/>
      <c r="H33" s="3"/>
      <c r="I33" s="3"/>
      <c r="J33" s="3"/>
      <c r="K33" s="3"/>
      <c r="L33" s="3"/>
      <c r="M33" s="3">
        <v>719.53</v>
      </c>
      <c r="N33" s="73">
        <f t="shared" si="4"/>
        <v>855.01</v>
      </c>
    </row>
    <row r="34" spans="1:14" ht="12.75">
      <c r="A34" s="73" t="s">
        <v>19</v>
      </c>
      <c r="B34" s="73">
        <f>SUM(B21:B33)</f>
        <v>6520.94</v>
      </c>
      <c r="C34" s="73">
        <f aca="true" t="shared" si="5" ref="C34:M34">SUM(C20:C33)</f>
        <v>7454.51</v>
      </c>
      <c r="D34" s="73">
        <f t="shared" si="5"/>
        <v>8345.11</v>
      </c>
      <c r="E34" s="73">
        <f t="shared" si="5"/>
        <v>7533.06</v>
      </c>
      <c r="F34" s="73">
        <f t="shared" si="5"/>
        <v>7305.290000000001</v>
      </c>
      <c r="G34" s="73">
        <f t="shared" si="5"/>
        <v>7524.320000000001</v>
      </c>
      <c r="H34" s="73">
        <f t="shared" si="5"/>
        <v>6250.099999999999</v>
      </c>
      <c r="I34" s="73">
        <f t="shared" si="5"/>
        <v>9231.519999999999</v>
      </c>
      <c r="J34" s="73">
        <f t="shared" si="5"/>
        <v>8475.46</v>
      </c>
      <c r="K34" s="73">
        <f t="shared" si="5"/>
        <v>8142.64</v>
      </c>
      <c r="L34" s="73">
        <f t="shared" si="5"/>
        <v>8396.9</v>
      </c>
      <c r="M34" s="73">
        <f t="shared" si="5"/>
        <v>8201.69</v>
      </c>
      <c r="N34" s="73">
        <f t="shared" si="4"/>
        <v>93381.54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2015-03-17T09:27:51Z</cp:lastPrinted>
  <dcterms:created xsi:type="dcterms:W3CDTF">1996-10-08T23:32:33Z</dcterms:created>
  <dcterms:modified xsi:type="dcterms:W3CDTF">2015-03-17T11:19:05Z</dcterms:modified>
  <cp:category/>
  <cp:version/>
  <cp:contentType/>
  <cp:contentStatus/>
</cp:coreProperties>
</file>